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0" yWindow="0" windowWidth="24000" windowHeight="9840" firstSheet="4" activeTab="9"/>
  </bookViews>
  <sheets>
    <sheet name="教育扶持 (2)" sheetId="1" r:id="rId1"/>
    <sheet name="交通 (2)" sheetId="2" r:id="rId2"/>
    <sheet name="电力 (2)" sheetId="3" r:id="rId3"/>
    <sheet name="产业扶持" sheetId="4" r:id="rId4"/>
    <sheet name="资产收益" sheetId="5" r:id="rId5"/>
    <sheet name="转移就业" sheetId="6" r:id="rId6"/>
    <sheet name="易地搬迁" sheetId="7" r:id="rId7"/>
    <sheet name="林业生态" sheetId="8" r:id="rId8"/>
    <sheet name="低保兜底" sheetId="9" r:id="rId9"/>
    <sheet name="水利" sheetId="10" r:id="rId10"/>
    <sheet name="文化惠民" sheetId="11" r:id="rId11"/>
    <sheet name="电子商务" sheetId="12" r:id="rId12"/>
    <sheet name="通信" sheetId="13" r:id="rId13"/>
    <sheet name="卫生" sheetId="14" r:id="rId14"/>
    <sheet name="金融扶持" sheetId="15" r:id="rId15"/>
    <sheet name="危旧房改造" sheetId="16" r:id="rId16"/>
    <sheet name="总表" sheetId="17" r:id="rId17"/>
    <sheet name="分年度投资表" sheetId="18" r:id="rId18"/>
    <sheet name="脱贫计划" sheetId="19" r:id="rId19"/>
    <sheet name="两线合一统计表" sheetId="20" r:id="rId20"/>
    <sheet name="Sheet1" sheetId="21" r:id="rId21"/>
  </sheets>
  <definedNames>
    <definedName name="_xlnm._FilterDatabase" localSheetId="6" hidden="1">'易地搬迁'!$A$2:$I$61</definedName>
    <definedName name="_xlnm.Print_Titles" localSheetId="0">'教育扶持 (2)'!$1:$3</definedName>
    <definedName name="_xlnm.Print_Titles" localSheetId="1">'交通 (2)'!$1:$3</definedName>
    <definedName name="_xlnm.Print_Titles" localSheetId="2">'电力 (2)'!$1:$3</definedName>
    <definedName name="_xlnm.Print_Titles" localSheetId="3">'产业扶持'!$1:$3</definedName>
    <definedName name="_xlnm.Print_Titles" localSheetId="4">'资产收益'!$1:$3</definedName>
    <definedName name="_xlnm.Print_Titles" localSheetId="6">'易地搬迁'!$1:$3</definedName>
    <definedName name="_xlnm.Print_Titles" localSheetId="7">'林业生态'!$1:$3</definedName>
    <definedName name="_xlnm.Print_Titles" localSheetId="9">'水利'!$1:$3</definedName>
    <definedName name="_xlnm.Print_Titles" localSheetId="10">'文化惠民'!$1:$3</definedName>
    <definedName name="_xlnm.Print_Titles" localSheetId="13">'卫生'!$1:$3</definedName>
    <definedName name="_xlnm.Print_Titles" localSheetId="19">'两线合一统计表'!$1:$3</definedName>
  </definedNames>
  <calcPr fullCalcOnLoad="1"/>
</workbook>
</file>

<file path=xl/sharedStrings.xml><?xml version="1.0" encoding="utf-8"?>
<sst xmlns="http://schemas.openxmlformats.org/spreadsheetml/2006/main" count="4295" uniqueCount="1843">
  <si>
    <t>化隆县“十三五”脱贫攻坚规划教育扶持专项工程建设项目及投资表</t>
  </si>
  <si>
    <t>序号</t>
  </si>
  <si>
    <t>乡（镇）、村名</t>
  </si>
  <si>
    <t>教育扶持人、次</t>
  </si>
  <si>
    <t>建设性质</t>
  </si>
  <si>
    <t>建设年限</t>
  </si>
  <si>
    <t>规划内容与规模</t>
  </si>
  <si>
    <t>投资（万元）</t>
  </si>
  <si>
    <t>小计</t>
  </si>
  <si>
    <t>本科生</t>
  </si>
  <si>
    <t>大专生</t>
  </si>
  <si>
    <t>高职校</t>
  </si>
  <si>
    <t>全县合计</t>
  </si>
  <si>
    <t>一</t>
  </si>
  <si>
    <t>困难学生补助</t>
  </si>
  <si>
    <t>2016年教育补助费</t>
  </si>
  <si>
    <t>新建</t>
  </si>
  <si>
    <t>贫困学生救助</t>
  </si>
  <si>
    <t>2017年教育补助费</t>
  </si>
  <si>
    <t>2018年教育补助费</t>
  </si>
  <si>
    <t>2019年教育补助费</t>
  </si>
  <si>
    <t>2020年教育补助费</t>
  </si>
  <si>
    <t>二</t>
  </si>
  <si>
    <t>2016年教育扶持项目</t>
  </si>
  <si>
    <t>巴燕镇什介列学校</t>
  </si>
  <si>
    <t>附属设施：新建围墙30m，饮水管网50m；购置设备：取暖设备1套、监控设施8处，太阳能路灯2盏。</t>
  </si>
  <si>
    <t>昂思多镇牙什扎学校</t>
  </si>
  <si>
    <t>购置设备：取暖设备1套、课桌凳30张、办公桌2张、监控设施8处，太阳能路灯2盏。</t>
  </si>
  <si>
    <t>昂思多镇尕什加学校</t>
  </si>
  <si>
    <t>购置设备：取暖设备1套、课桌凳20张、办公桌2张、监控设施8处，太阳能路灯2盏。</t>
  </si>
  <si>
    <t>查甫乡跃洞学校</t>
  </si>
  <si>
    <t>维修改造</t>
  </si>
  <si>
    <r>
      <t>维修校舍300m</t>
    </r>
    <r>
      <rPr>
        <vertAlign val="superscript"/>
        <sz val="10"/>
        <rFont val="宋体"/>
        <family val="0"/>
      </rPr>
      <t>2</t>
    </r>
    <r>
      <rPr>
        <sz val="10"/>
        <rFont val="宋体"/>
        <family val="0"/>
      </rPr>
      <t>。附属设施：新建围墙220m，硬化地坪2800m</t>
    </r>
    <r>
      <rPr>
        <vertAlign val="superscript"/>
        <sz val="10"/>
        <rFont val="宋体"/>
        <family val="0"/>
      </rPr>
      <t>2</t>
    </r>
    <r>
      <rPr>
        <sz val="10"/>
        <rFont val="宋体"/>
        <family val="0"/>
      </rPr>
      <t>、大门1座；购置设备：取暖设备1套、课桌凳75张、办公桌6张、监控设施16处、太阳能路灯4盏。</t>
    </r>
  </si>
  <si>
    <t>石大仓乡沙让学校</t>
  </si>
  <si>
    <t>购置设备：取暖设备1套、课桌凳50张、办公桌4张、监控设施8处，太阳能路灯2盏。</t>
  </si>
  <si>
    <t>甘都镇东六学校</t>
  </si>
  <si>
    <t>购置设备：取暖设备1套、课桌凳30张、办公桌4张、监控设施8处，太阳能路灯2盏。</t>
  </si>
  <si>
    <t>二塘乡科却学校</t>
  </si>
  <si>
    <r>
      <t>维修校舍550m</t>
    </r>
    <r>
      <rPr>
        <vertAlign val="superscript"/>
        <sz val="10"/>
        <rFont val="宋体"/>
        <family val="0"/>
      </rPr>
      <t>2</t>
    </r>
    <r>
      <rPr>
        <sz val="10"/>
        <rFont val="宋体"/>
        <family val="0"/>
      </rPr>
      <t>。附属设施：硬化地坪2500m</t>
    </r>
    <r>
      <rPr>
        <vertAlign val="superscript"/>
        <sz val="10"/>
        <rFont val="宋体"/>
        <family val="0"/>
      </rPr>
      <t>2</t>
    </r>
    <r>
      <rPr>
        <sz val="10"/>
        <rFont val="宋体"/>
        <family val="0"/>
      </rPr>
      <t>、大门1座、饮水管网80m；购置设备：取暖设备1套、课桌凳70张、办公桌7张、监控设施8处、太阳能路灯2盏。</t>
    </r>
  </si>
  <si>
    <t>群科镇公义学校</t>
  </si>
  <si>
    <r>
      <t>维修校舍240m</t>
    </r>
    <r>
      <rPr>
        <vertAlign val="superscript"/>
        <sz val="10"/>
        <rFont val="宋体"/>
        <family val="0"/>
      </rPr>
      <t>2</t>
    </r>
    <r>
      <rPr>
        <sz val="10"/>
        <rFont val="宋体"/>
        <family val="0"/>
      </rPr>
      <t>。附属设施：硬化地坪200m</t>
    </r>
    <r>
      <rPr>
        <vertAlign val="superscript"/>
        <sz val="10"/>
        <rFont val="宋体"/>
        <family val="0"/>
      </rPr>
      <t>2</t>
    </r>
    <r>
      <rPr>
        <sz val="10"/>
        <rFont val="宋体"/>
        <family val="0"/>
      </rPr>
      <t>、大门1座；购置设备：取暖设备1套、课桌凳50张、监控设施32处、太阳能路灯4盏。</t>
    </r>
  </si>
  <si>
    <t>三</t>
  </si>
  <si>
    <t>2017年教育扶持项目</t>
  </si>
  <si>
    <t>巴燕镇金家庄学校</t>
  </si>
  <si>
    <r>
      <t>维修校舍853m</t>
    </r>
    <r>
      <rPr>
        <vertAlign val="superscript"/>
        <sz val="10"/>
        <rFont val="宋体"/>
        <family val="0"/>
      </rPr>
      <t>2</t>
    </r>
    <r>
      <rPr>
        <sz val="10"/>
        <rFont val="宋体"/>
        <family val="0"/>
      </rPr>
      <t>。购置取暖设施1套。</t>
    </r>
  </si>
  <si>
    <t>巴燕镇上拉干学校</t>
  </si>
  <si>
    <t>购置取暖设施1套。</t>
  </si>
  <si>
    <t>巴燕镇马场学校</t>
  </si>
  <si>
    <t>新建附属设施；购置取暖设施1套、课桌凳30张、办公桌2张、监控设施8处。</t>
  </si>
  <si>
    <t>巴燕镇上卷学校</t>
  </si>
  <si>
    <r>
      <t>新建校舍200m</t>
    </r>
    <r>
      <rPr>
        <vertAlign val="superscript"/>
        <sz val="10"/>
        <rFont val="宋体"/>
        <family val="0"/>
      </rPr>
      <t>2</t>
    </r>
    <r>
      <rPr>
        <sz val="10"/>
        <rFont val="宋体"/>
        <family val="0"/>
      </rPr>
      <t>。新建附属设施；购置取暖设施1套。</t>
    </r>
  </si>
  <si>
    <t>昂思多镇关相口学校</t>
  </si>
  <si>
    <t>购置取暖设施1套、课桌凳20张、办公桌2张、监控设施8处。</t>
  </si>
  <si>
    <t>昂思多镇德加落忙学校</t>
  </si>
  <si>
    <t>新建附属设施；购置取暖设施1套、课桌凳20张、办公桌2张、监控设施8处。</t>
  </si>
  <si>
    <t>甘都镇甘都街学校</t>
  </si>
  <si>
    <t>购置取暖设施1套、办公桌4张、监控设施16处。</t>
  </si>
  <si>
    <t>甘都镇关巴学校</t>
  </si>
  <si>
    <t>购置取暖设施1套、课桌凳60张。</t>
  </si>
  <si>
    <t>群科镇安达其哈学校</t>
  </si>
  <si>
    <t>购置取暖设施1套、课桌凳40张、办公桌4张、监控设施8处。</t>
  </si>
  <si>
    <t>群科镇雪什藏学校</t>
  </si>
  <si>
    <t>购置取暖设施1套、课桌凳560张、办公桌25张。</t>
  </si>
  <si>
    <t>扎巴镇四哈宁学校</t>
  </si>
  <si>
    <t>购置取暖设施1套、课桌凳70张、办公桌4张。</t>
  </si>
  <si>
    <t>扎巴镇南滩学校</t>
  </si>
  <si>
    <r>
      <t>新建校舍1200m</t>
    </r>
    <r>
      <rPr>
        <vertAlign val="superscript"/>
        <sz val="10"/>
        <rFont val="宋体"/>
        <family val="0"/>
      </rPr>
      <t>2</t>
    </r>
    <r>
      <rPr>
        <sz val="10"/>
        <rFont val="宋体"/>
        <family val="0"/>
      </rPr>
      <t>。新建附属设施；购置取暖设施1套、课桌凳150张、办公桌10张。</t>
    </r>
  </si>
  <si>
    <t>雄先乡沙索麻教学点</t>
  </si>
  <si>
    <t>雄先乡支扎东朋学校</t>
  </si>
  <si>
    <t>沙连堡乡沙一学校</t>
  </si>
  <si>
    <t>查甫乡加斜学校</t>
  </si>
  <si>
    <t>牙什尕镇参果滩学校</t>
  </si>
  <si>
    <r>
      <t>维修校舍1053m</t>
    </r>
    <r>
      <rPr>
        <vertAlign val="superscript"/>
        <sz val="10"/>
        <rFont val="宋体"/>
        <family val="0"/>
      </rPr>
      <t>2</t>
    </r>
    <r>
      <rPr>
        <sz val="10"/>
        <rFont val="宋体"/>
        <family val="0"/>
      </rPr>
      <t>。购置取暖设施1套、课桌凳350张、办公桌20张、监控设施16处。</t>
    </r>
  </si>
  <si>
    <t>初麻乡塔麻学校</t>
  </si>
  <si>
    <t>塔加乡贡什加学校</t>
  </si>
  <si>
    <t>购置取暖设施1套、课桌凳50张、办公桌2张、监控设施8处。</t>
  </si>
  <si>
    <t>金源乡尖科学校</t>
  </si>
  <si>
    <t>购置取暖设施1套、课桌凳30张、办公桌3张。</t>
  </si>
  <si>
    <t>公伯峡管委会隆康学校</t>
  </si>
  <si>
    <t>购置取暖设施1套、课桌凳500张、监控设施32处。</t>
  </si>
  <si>
    <t>李家峡管委会北岸学校</t>
  </si>
  <si>
    <t>购置取暖设施1套、监控设施8处。</t>
  </si>
  <si>
    <t>谢家滩乡拉扎学校</t>
  </si>
  <si>
    <r>
      <t>新建校舍1200m</t>
    </r>
    <r>
      <rPr>
        <vertAlign val="superscript"/>
        <sz val="10"/>
        <rFont val="宋体"/>
        <family val="0"/>
      </rPr>
      <t>2</t>
    </r>
    <r>
      <rPr>
        <sz val="10"/>
        <rFont val="宋体"/>
        <family val="0"/>
      </rPr>
      <t>。新建附属设施；购置取暖设施1套、课桌凳100张、办公桌8张、监控设施16处。</t>
    </r>
  </si>
  <si>
    <t>德恒隆乡西后加学校</t>
  </si>
  <si>
    <t>购置取暖设施1套、课桌凳30张、办公桌2张、监控设施8处。</t>
  </si>
  <si>
    <t>德恒隆乡德一学校</t>
  </si>
  <si>
    <t>购置课桌凳240张、办公桌15张、监控设施8处。</t>
  </si>
  <si>
    <t>四</t>
  </si>
  <si>
    <t>2018年教育扶持项目</t>
  </si>
  <si>
    <t>化隆县第四中学</t>
  </si>
  <si>
    <t>金源乡旦麻学校</t>
  </si>
  <si>
    <r>
      <t>新建校舍180m</t>
    </r>
    <r>
      <rPr>
        <vertAlign val="superscript"/>
        <sz val="10"/>
        <rFont val="宋体"/>
        <family val="0"/>
      </rPr>
      <t>2</t>
    </r>
    <r>
      <rPr>
        <sz val="10"/>
        <rFont val="宋体"/>
        <family val="0"/>
      </rPr>
      <t>。附属设施：新建围墙180m，硬化地坪1600m</t>
    </r>
    <r>
      <rPr>
        <vertAlign val="superscript"/>
        <sz val="10"/>
        <rFont val="宋体"/>
        <family val="0"/>
      </rPr>
      <t>2</t>
    </r>
    <r>
      <rPr>
        <sz val="10"/>
        <rFont val="宋体"/>
        <family val="0"/>
      </rPr>
      <t>。</t>
    </r>
  </si>
  <si>
    <t>群科镇舍仁学校</t>
  </si>
  <si>
    <r>
      <t>新建校舍300m</t>
    </r>
    <r>
      <rPr>
        <vertAlign val="superscript"/>
        <sz val="10"/>
        <rFont val="宋体"/>
        <family val="0"/>
      </rPr>
      <t>2</t>
    </r>
    <r>
      <rPr>
        <sz val="10"/>
        <rFont val="宋体"/>
        <family val="0"/>
      </rPr>
      <t>。附属设施：新建围墙300m，硬化地坪4500m</t>
    </r>
    <r>
      <rPr>
        <vertAlign val="superscript"/>
        <sz val="10"/>
        <rFont val="宋体"/>
        <family val="0"/>
      </rPr>
      <t>2</t>
    </r>
    <r>
      <rPr>
        <sz val="10"/>
        <rFont val="宋体"/>
        <family val="0"/>
      </rPr>
      <t>、大门1座，饮水管网350m。</t>
    </r>
  </si>
  <si>
    <t>查甫乡东台学校</t>
  </si>
  <si>
    <r>
      <t>新建校舍180m</t>
    </r>
    <r>
      <rPr>
        <vertAlign val="superscript"/>
        <sz val="10"/>
        <rFont val="宋体"/>
        <family val="0"/>
      </rPr>
      <t>2</t>
    </r>
    <r>
      <rPr>
        <sz val="10"/>
        <rFont val="宋体"/>
        <family val="0"/>
      </rPr>
      <t>。附属设施：新建围墙108m，硬化地坪600m</t>
    </r>
    <r>
      <rPr>
        <vertAlign val="superscript"/>
        <sz val="10"/>
        <rFont val="宋体"/>
        <family val="0"/>
      </rPr>
      <t>2</t>
    </r>
    <r>
      <rPr>
        <sz val="10"/>
        <rFont val="宋体"/>
        <family val="0"/>
      </rPr>
      <t>、大门1座；购置取暖设施1套。</t>
    </r>
  </si>
  <si>
    <t>德恒隆乡卡什代搬迁村学校</t>
  </si>
  <si>
    <r>
      <t>新建校舍400m</t>
    </r>
    <r>
      <rPr>
        <vertAlign val="superscript"/>
        <sz val="10"/>
        <rFont val="宋体"/>
        <family val="0"/>
      </rPr>
      <t>2</t>
    </r>
    <r>
      <rPr>
        <sz val="10"/>
        <rFont val="宋体"/>
        <family val="0"/>
      </rPr>
      <t>。附属设施：新建围墙180m，硬化地坪1600m</t>
    </r>
    <r>
      <rPr>
        <vertAlign val="superscript"/>
        <sz val="10"/>
        <rFont val="宋体"/>
        <family val="0"/>
      </rPr>
      <t>2</t>
    </r>
    <r>
      <rPr>
        <sz val="10"/>
        <rFont val="宋体"/>
        <family val="0"/>
      </rPr>
      <t>。大门1座，饮水管网100m；购置取暖设施1套。</t>
    </r>
  </si>
  <si>
    <t>五</t>
  </si>
  <si>
    <t>2019年教育扶持项目</t>
  </si>
  <si>
    <t>塔加乡塔加学校</t>
  </si>
  <si>
    <t>新建附属设施；购置取暖设施1套、课桌凳100张、监控设施12处。</t>
  </si>
  <si>
    <t>群科镇格尔麻学校</t>
  </si>
  <si>
    <t>甘都上四合生学校</t>
  </si>
  <si>
    <t>新建、维修</t>
  </si>
  <si>
    <r>
      <t>新建校舍50m</t>
    </r>
    <r>
      <rPr>
        <vertAlign val="superscript"/>
        <sz val="10"/>
        <rFont val="宋体"/>
        <family val="0"/>
      </rPr>
      <t>2</t>
    </r>
    <r>
      <rPr>
        <sz val="10"/>
        <rFont val="宋体"/>
        <family val="0"/>
      </rPr>
      <t>、维修校舍540m</t>
    </r>
    <r>
      <rPr>
        <vertAlign val="superscript"/>
        <sz val="10"/>
        <rFont val="宋体"/>
        <family val="0"/>
      </rPr>
      <t>2</t>
    </r>
    <r>
      <rPr>
        <sz val="10"/>
        <rFont val="宋体"/>
        <family val="0"/>
      </rPr>
      <t>。新建附属设施；购置取暖设施1套、课桌凳70张、办公桌8张。</t>
    </r>
  </si>
  <si>
    <t>阿什努刘什洞学校</t>
  </si>
  <si>
    <t>昂思多尕吾塘学校</t>
  </si>
  <si>
    <r>
      <t>新建校舍27m</t>
    </r>
    <r>
      <rPr>
        <vertAlign val="superscript"/>
        <sz val="10"/>
        <rFont val="宋体"/>
        <family val="0"/>
      </rPr>
      <t>2</t>
    </r>
    <r>
      <rPr>
        <sz val="10"/>
        <rFont val="宋体"/>
        <family val="0"/>
      </rPr>
      <t>。新建附属设施；购置取暖设施1套、课桌凳20张、办公桌2张、监控设施8处。</t>
    </r>
  </si>
  <si>
    <t>昂思多先群学校</t>
  </si>
  <si>
    <r>
      <t>新建校舍500m</t>
    </r>
    <r>
      <rPr>
        <vertAlign val="superscript"/>
        <sz val="10"/>
        <rFont val="宋体"/>
        <family val="0"/>
      </rPr>
      <t>2</t>
    </r>
    <r>
      <rPr>
        <sz val="10"/>
        <rFont val="宋体"/>
        <family val="0"/>
      </rPr>
      <t>。新建附属设施；购置办公桌10张。</t>
    </r>
  </si>
  <si>
    <t>查甫上曲加学校</t>
  </si>
  <si>
    <t>购置取暖设施1套、课桌凳50张、办公桌3张。</t>
  </si>
  <si>
    <t>谢家滩窑隆学校</t>
  </si>
  <si>
    <t>新建附属设施；购置取暖设施1套、办公桌6张、监控设施8处。</t>
  </si>
  <si>
    <t>二塘尕吾山学校</t>
  </si>
  <si>
    <t>购置取暖设施1套、课桌凳30张。</t>
  </si>
  <si>
    <t>初麻沙尔洞学校</t>
  </si>
  <si>
    <t>维修</t>
  </si>
  <si>
    <r>
      <t>维修校舍900m</t>
    </r>
    <r>
      <rPr>
        <vertAlign val="superscript"/>
        <sz val="10"/>
        <rFont val="宋体"/>
        <family val="0"/>
      </rPr>
      <t>2</t>
    </r>
    <r>
      <rPr>
        <sz val="10"/>
        <rFont val="宋体"/>
        <family val="0"/>
      </rPr>
      <t>。</t>
    </r>
  </si>
  <si>
    <t>沙连堡乡塔加学校</t>
  </si>
  <si>
    <r>
      <t>新建校舍120m</t>
    </r>
    <r>
      <rPr>
        <vertAlign val="superscript"/>
        <sz val="10"/>
        <rFont val="宋体"/>
        <family val="0"/>
      </rPr>
      <t>2</t>
    </r>
    <r>
      <rPr>
        <sz val="10"/>
        <rFont val="宋体"/>
        <family val="0"/>
      </rPr>
      <t>。新建附属设施；购置办公桌8张。</t>
    </r>
  </si>
  <si>
    <t>甘都桥五学校(东七)</t>
  </si>
  <si>
    <r>
      <t>新建校舍60m</t>
    </r>
    <r>
      <rPr>
        <vertAlign val="superscript"/>
        <sz val="10"/>
        <rFont val="宋体"/>
        <family val="0"/>
      </rPr>
      <t>2</t>
    </r>
    <r>
      <rPr>
        <sz val="10"/>
        <rFont val="宋体"/>
        <family val="0"/>
      </rPr>
      <t>。新建附属设施。</t>
    </r>
  </si>
  <si>
    <t>昂思多尕什加学校</t>
  </si>
  <si>
    <r>
      <t>维修校舍442m</t>
    </r>
    <r>
      <rPr>
        <vertAlign val="superscript"/>
        <sz val="10"/>
        <rFont val="宋体"/>
        <family val="0"/>
      </rPr>
      <t>2</t>
    </r>
    <r>
      <rPr>
        <sz val="10"/>
        <rFont val="宋体"/>
        <family val="0"/>
      </rPr>
      <t>。购置取暖设施1套、课桌凳20张、办公桌2张、监控设施8处。</t>
    </r>
  </si>
  <si>
    <t>化隆县“十三五”脱贫攻坚规划交通专项工程建设项目及投资表</t>
  </si>
  <si>
    <t>项目受益贫困户</t>
  </si>
  <si>
    <t>投资  （万元）</t>
  </si>
  <si>
    <t>资金来源（万元）</t>
  </si>
  <si>
    <t>户数</t>
  </si>
  <si>
    <t>人数</t>
  </si>
  <si>
    <t>专项资金</t>
  </si>
  <si>
    <t>国开行贷款</t>
  </si>
  <si>
    <t>金源乡</t>
  </si>
  <si>
    <t>日古村</t>
  </si>
  <si>
    <t>完成村道硬化支线7.8km。</t>
  </si>
  <si>
    <t>尖科</t>
  </si>
  <si>
    <t>改造</t>
  </si>
  <si>
    <r>
      <t>完成村道硬化</t>
    </r>
    <r>
      <rPr>
        <sz val="10"/>
        <rFont val="宋体"/>
        <family val="0"/>
      </rPr>
      <t>1km</t>
    </r>
    <r>
      <rPr>
        <sz val="10"/>
        <rFont val="宋体"/>
        <family val="0"/>
      </rPr>
      <t>。</t>
    </r>
  </si>
  <si>
    <t>知海买村</t>
  </si>
  <si>
    <t>完成村道硬化主线4km。</t>
  </si>
  <si>
    <t>下什堂</t>
  </si>
  <si>
    <t>改造、新建</t>
  </si>
  <si>
    <t>完成村道硬化3.2km。其中改造主线2.2km，支线1km。</t>
  </si>
  <si>
    <t>安关群哇</t>
  </si>
  <si>
    <t>完成村道硬化主线改造0.45km。</t>
  </si>
  <si>
    <t>扎巴镇</t>
  </si>
  <si>
    <t>四哈宁</t>
  </si>
  <si>
    <t>完成村道硬化7km。其中改造主线4km，支线3km。</t>
  </si>
  <si>
    <t>南滩</t>
  </si>
  <si>
    <t>完成村道硬化主线1.6km。</t>
  </si>
  <si>
    <t>曲先昂</t>
  </si>
  <si>
    <t>完成村道硬化6.30km。其中主线2km，支线4.3km。</t>
  </si>
  <si>
    <t>挖隆沟</t>
  </si>
  <si>
    <t>完成村道硬化3.9km。其中主线1.2km，支线2.7km。</t>
  </si>
  <si>
    <t>本康沟村</t>
  </si>
  <si>
    <t>完成村道硬化3.2km。其中改造主线3km，支线0.63km。桥梁1座17m。</t>
  </si>
  <si>
    <t>结拉村</t>
  </si>
  <si>
    <t>完成村道硬化支线5.521km。圆管涵2道。</t>
  </si>
  <si>
    <t>大拉曲村</t>
  </si>
  <si>
    <t>完成村道硬化支线3.9km。圆管涵5道。</t>
  </si>
  <si>
    <t>扎巴四村</t>
  </si>
  <si>
    <t>完成村道硬化支线1.8km。圆管涵5道。</t>
  </si>
  <si>
    <t>扎巴三村</t>
  </si>
  <si>
    <t>完成村道硬化支线1.2km。</t>
  </si>
  <si>
    <t>阴坡村</t>
  </si>
  <si>
    <t>完成村道硬化支线1.7km。桥梁1座17m。圆管涵1道。</t>
  </si>
  <si>
    <t>黄麻村</t>
  </si>
  <si>
    <t>完成村道硬化3.379km。其中改造主线2.95km，新建支线0.4km。桥梁1座。</t>
  </si>
  <si>
    <t>关沙村</t>
  </si>
  <si>
    <t>桥梁2座</t>
  </si>
  <si>
    <t>牙什尕镇</t>
  </si>
  <si>
    <t>塘一村</t>
  </si>
  <si>
    <t>完成村道硬化2.23km。其中主线0.838km，支线1.392km；圆管涵1道。</t>
  </si>
  <si>
    <t>参二</t>
  </si>
  <si>
    <t>完成村道硬化支线改造1.2km</t>
  </si>
  <si>
    <t>塘三</t>
  </si>
  <si>
    <t>完成村道硬化2.7km。其中改造主线2km，支线0.7km。桥梁1座17m。圆管涵2道。</t>
  </si>
  <si>
    <t>参果滩三村</t>
  </si>
  <si>
    <t>完成村道硬化3km。其中改造主线2km，支线1km。桥梁1座17m。维修改造12m桥梁1座，圆管涵2道。</t>
  </si>
  <si>
    <t>哇尔江</t>
  </si>
  <si>
    <t>完成村道硬化1.75km。其中改造主线1.6km，支线0.15km。桥梁1座17m。</t>
  </si>
  <si>
    <t>牙什尕村</t>
  </si>
  <si>
    <t>完成村道硬化3.685km。其中改造主线0.5km，新建支线3.185km。</t>
  </si>
  <si>
    <t>塔加乡</t>
  </si>
  <si>
    <t>德扎村</t>
  </si>
  <si>
    <t>完成村道硬化5.95km。其中主线0.38km，支线5.57km。</t>
  </si>
  <si>
    <t>贡什加</t>
  </si>
  <si>
    <t>完成村道硬化支线10km</t>
  </si>
  <si>
    <t>曹旦么村</t>
  </si>
  <si>
    <t>完成村道硬化支线0.6km</t>
  </si>
  <si>
    <t>塔一村</t>
  </si>
  <si>
    <t>完成村道硬化支线9.78km。</t>
  </si>
  <si>
    <t>群科镇</t>
  </si>
  <si>
    <t>安达其哈</t>
  </si>
  <si>
    <t>完成村道硬化主线改造0.6km。</t>
  </si>
  <si>
    <t>水库滩</t>
  </si>
  <si>
    <t>完成村道硬化13.6km。其中主线6.80km，支线6.80km。</t>
  </si>
  <si>
    <t>雪什藏</t>
  </si>
  <si>
    <t>完成村道硬化主线改造0.5km。</t>
  </si>
  <si>
    <t>乙沙二村</t>
  </si>
  <si>
    <t>完成村道硬化2.8km。其中改造主线2km，支线0.8km。圆管涵6道。</t>
  </si>
  <si>
    <t>若加村</t>
  </si>
  <si>
    <t>完成村道硬化主线改造0.8km。圆管涵1道。</t>
  </si>
  <si>
    <t>科木其村</t>
  </si>
  <si>
    <t>完成村道硬化2km。其中改造主线0.3km，支线1.7km。圆管涵5道。</t>
  </si>
  <si>
    <t>加洛乎村</t>
  </si>
  <si>
    <t>完成村道硬化主线改造1km。圆管涵6道。</t>
  </si>
  <si>
    <t>格尔麻村</t>
  </si>
  <si>
    <t>计划村道硬化2.53km。其中改善主线2.5km、新建支线0.03km。小桥1座</t>
  </si>
  <si>
    <t>六</t>
  </si>
  <si>
    <t>德恒隆乡</t>
  </si>
  <si>
    <t>黄吾具村</t>
  </si>
  <si>
    <t>完成村道硬化4.559km。其中主线4.442km，支线0.117km。</t>
  </si>
  <si>
    <t>西后加</t>
  </si>
  <si>
    <t>完成村道硬化主线改造3.0km。</t>
  </si>
  <si>
    <t>徳一</t>
  </si>
  <si>
    <t>完成村道硬化改造8km。其中改造主线2km，改造支线6km。</t>
  </si>
  <si>
    <t>加家</t>
  </si>
  <si>
    <t>完成村道硬化主线改造1.0km。</t>
  </si>
  <si>
    <t>完成村道硬化主线改造0.1km。</t>
  </si>
  <si>
    <t>若索村</t>
  </si>
  <si>
    <t>完成村道硬化8.4km。其中主线0.4km，支线8km。</t>
  </si>
  <si>
    <t>七</t>
  </si>
  <si>
    <t>甘都镇</t>
  </si>
  <si>
    <t>东六村</t>
  </si>
  <si>
    <t>完成村道硬化支线5.3km</t>
  </si>
  <si>
    <t>甘都街</t>
  </si>
  <si>
    <t>完成村道硬化支线2.9km。</t>
  </si>
  <si>
    <t>关巴村</t>
  </si>
  <si>
    <t>完成村道硬化支线1.1km。</t>
  </si>
  <si>
    <t>牙路乎村</t>
  </si>
  <si>
    <t>73m桥梁1座</t>
  </si>
  <si>
    <t>完成村道硬化8.595km。其中改造主线0.6km，支线7.995km。圆管涵10道。</t>
  </si>
  <si>
    <t>阿化村</t>
  </si>
  <si>
    <t>完成村道硬化支线0.5km</t>
  </si>
  <si>
    <t>西滩村</t>
  </si>
  <si>
    <t>上四合生</t>
  </si>
  <si>
    <t>完成村道硬化1km。其中改造主线0.3km，支线0.7km。</t>
  </si>
  <si>
    <t>东七村</t>
  </si>
  <si>
    <t>改建</t>
  </si>
  <si>
    <t>小桥1座</t>
  </si>
  <si>
    <t>八</t>
  </si>
  <si>
    <t>阿什努乡</t>
  </si>
  <si>
    <t>松赛</t>
  </si>
  <si>
    <t>完成村道硬化18km。其中主线8km，支线10km。</t>
  </si>
  <si>
    <t>纳哈隆村</t>
  </si>
  <si>
    <t>完成村道硬化支线3km</t>
  </si>
  <si>
    <t>刘什洞村</t>
  </si>
  <si>
    <t>完成村道硬化主线改造0.4km。</t>
  </si>
  <si>
    <t>九</t>
  </si>
  <si>
    <t>巴燕镇</t>
  </si>
  <si>
    <t>上拉干</t>
  </si>
  <si>
    <t>完成村道硬化改造5.126km。其中改造主线1km，改造支线4.126km。</t>
  </si>
  <si>
    <t>克么</t>
  </si>
  <si>
    <t>新建、改造</t>
  </si>
  <si>
    <t>完成村道硬化改造1.3km。其中主线0.3km，改造支线1km。圆管涵1道。</t>
  </si>
  <si>
    <t>上卷</t>
  </si>
  <si>
    <t>完成村道硬化主线改造4.0km。</t>
  </si>
  <si>
    <t>金家庄</t>
  </si>
  <si>
    <t>完成村道硬化1.3km。其中主线0.2km，支线1.1km。</t>
  </si>
  <si>
    <t>上吾具</t>
  </si>
  <si>
    <t>完成村道硬化主线改造0.3km。圆管涵3道。</t>
  </si>
  <si>
    <t>东下</t>
  </si>
  <si>
    <t>卜隆</t>
  </si>
  <si>
    <t>完成村道硬化主线改造0.5km。圆管涵2道。</t>
  </si>
  <si>
    <t>东上</t>
  </si>
  <si>
    <t>完成村道硬化主线改造1.5km。圆管涵1道。</t>
  </si>
  <si>
    <t>水乃海村</t>
  </si>
  <si>
    <t>计划村道硬化5.52km。其中主线3km、支线2.52km。小桥1座</t>
  </si>
  <si>
    <t>十</t>
  </si>
  <si>
    <t>昂思多镇</t>
  </si>
  <si>
    <t>牙什扎村</t>
  </si>
  <si>
    <t>完成村道硬化支线2.2km。</t>
  </si>
  <si>
    <t>尕什加村</t>
  </si>
  <si>
    <t>完成村道硬化8.965km。其中主线0.865km，支线8.1km。</t>
  </si>
  <si>
    <t>关相口村</t>
  </si>
  <si>
    <t>完成村道硬化主线改造5.2km。</t>
  </si>
  <si>
    <t>洛忙村</t>
  </si>
  <si>
    <t>完成村道硬化14km。其中改造主线8km，支线6km。</t>
  </si>
  <si>
    <t>玉麦街村</t>
  </si>
  <si>
    <t>完成村道硬化主线1.45km。</t>
  </si>
  <si>
    <t>吾则塘村</t>
  </si>
  <si>
    <t>完成村道硬化3km。其中改造主线2km，支线1km。</t>
  </si>
  <si>
    <t>具乎扎村</t>
  </si>
  <si>
    <t>新建圆管涵3道。</t>
  </si>
  <si>
    <t>山卡拉村</t>
  </si>
  <si>
    <t>新建圆管涵2道。</t>
  </si>
  <si>
    <t>公拜岭村</t>
  </si>
  <si>
    <t>香加岭村</t>
  </si>
  <si>
    <t>若么岭村</t>
  </si>
  <si>
    <t>十一</t>
  </si>
  <si>
    <t>查甫乡</t>
  </si>
  <si>
    <t>跃洞村</t>
  </si>
  <si>
    <t>完成村道硬化15.4km。其中主线4.8km，支线10.6km。</t>
  </si>
  <si>
    <t>东台村</t>
  </si>
  <si>
    <t>完成村道硬化主线改造2km。圆管涵2道。</t>
  </si>
  <si>
    <t>中曲加村</t>
  </si>
  <si>
    <t>完成村道硬化主线改造4km。桥梁1座。圆管涵1道。</t>
  </si>
  <si>
    <t>上曲加村</t>
  </si>
  <si>
    <t>完成村道硬化5.165km。其中改造主线4.78km，新建支线0.4km。</t>
  </si>
  <si>
    <t>十二</t>
  </si>
  <si>
    <t>雄先乡</t>
  </si>
  <si>
    <t>洛麻村</t>
  </si>
  <si>
    <t>完成村道硬化4.698km。其中主线1.015km，支线3.683km。</t>
  </si>
  <si>
    <t>东朋</t>
  </si>
  <si>
    <t>完成村道硬化1.3km。其中改造主线1km，支线0.3km。</t>
  </si>
  <si>
    <t>沙索麻</t>
  </si>
  <si>
    <t>完成村道硬化主线1km。圆管涵1道。</t>
  </si>
  <si>
    <t>乙麻昂</t>
  </si>
  <si>
    <t>完成村道硬化4.05km。其中主线0.45km，支线3.6km。</t>
  </si>
  <si>
    <t>巴么堂</t>
  </si>
  <si>
    <t>完成村道硬化0.9km。其中改造主线0.2km，支线0.7km。</t>
  </si>
  <si>
    <t>下米乃海村</t>
  </si>
  <si>
    <t>完成村道硬化改造主线0.71km。</t>
  </si>
  <si>
    <t>十三</t>
  </si>
  <si>
    <t>谢家滩乡</t>
  </si>
  <si>
    <t>拉扎</t>
  </si>
  <si>
    <t>完成村道硬化主线改造3.2km。</t>
  </si>
  <si>
    <t>韩家窑</t>
  </si>
  <si>
    <t>完成村道硬化2.225km。其中改造主线0.6km，支线1.625km。圆管涵3道。</t>
  </si>
  <si>
    <t>阴坡</t>
  </si>
  <si>
    <t>完成村道硬化改造主线2.1km。桥梁1座17m。圆管涵1道。</t>
  </si>
  <si>
    <t>窑隆村</t>
  </si>
  <si>
    <t>完成村道硬化改造主线3km。其中改造主线1.5km，支线1.5km。</t>
  </si>
  <si>
    <t>十四</t>
  </si>
  <si>
    <t>二塘乡</t>
  </si>
  <si>
    <t>完成村道硬化支线1.9km。</t>
  </si>
  <si>
    <t>科却村</t>
  </si>
  <si>
    <t>完成村道硬化2.36km。其中主线0.56km、支线1.8km。</t>
  </si>
  <si>
    <t>隆  欠</t>
  </si>
  <si>
    <t>完成村道硬化3.5km。其中改造主线3km，支线0.5km。</t>
  </si>
  <si>
    <t>格  许</t>
  </si>
  <si>
    <t>完成村道硬化6.6km。其中新建主线2.4km，主线改造4km，支线0.6km。桥梁1座，涵洞1道</t>
  </si>
  <si>
    <t>二塘沟</t>
  </si>
  <si>
    <t>完成村道硬化主线0.6km。</t>
  </si>
  <si>
    <t>红牙合</t>
  </si>
  <si>
    <t>完成村道硬化3km。其中主线改造2.8km，支线0.2km。</t>
  </si>
  <si>
    <t>尕吾山村</t>
  </si>
  <si>
    <t>完成村道硬化4.7km。其中改造主线4km，支线0.7km。</t>
  </si>
  <si>
    <t>十五</t>
  </si>
  <si>
    <t>沙连堡乡</t>
  </si>
  <si>
    <t>加仓村</t>
  </si>
  <si>
    <t>完成村道硬化1.287km。其中主线1.1km、支线0.187km。</t>
  </si>
  <si>
    <t>沙一</t>
  </si>
  <si>
    <t>完成村道硬化1.4km。其中改造主线1km，支线0.4km。</t>
  </si>
  <si>
    <t>冶二</t>
  </si>
  <si>
    <t>完成村道硬化改造主线1.2km。</t>
  </si>
  <si>
    <t>古浪</t>
  </si>
  <si>
    <t>完成村道硬化1.32km。其中改造主线1.2km，支线0.12km。</t>
  </si>
  <si>
    <t>下塔加</t>
  </si>
  <si>
    <t>完成村道硬化0.82km。其中改造主线0.6km，新建支线0.22km。</t>
  </si>
  <si>
    <t>十六</t>
  </si>
  <si>
    <t>初麻乡</t>
  </si>
  <si>
    <t>塔麻村</t>
  </si>
  <si>
    <t>完成村道硬化主线8.942km。</t>
  </si>
  <si>
    <t>安关村</t>
  </si>
  <si>
    <t>涵洞1道</t>
  </si>
  <si>
    <t>安具乎村</t>
  </si>
  <si>
    <t>完成村道硬化支线改造2.1km。</t>
  </si>
  <si>
    <t>滩果村</t>
  </si>
  <si>
    <t>完成村道硬化改造主线3.4km。</t>
  </si>
  <si>
    <t>沙尔洞村</t>
  </si>
  <si>
    <t>完成村道硬化1.7km。其中主线0.8km、支线0.9km。</t>
  </si>
  <si>
    <t>十七</t>
  </si>
  <si>
    <t>石大仓乡</t>
  </si>
  <si>
    <t>吉加</t>
  </si>
  <si>
    <t>完成村道硬化改造主线0.5km。圆管涵2道。</t>
  </si>
  <si>
    <t>大加沿</t>
  </si>
  <si>
    <t>完成村道硬化2.7km。其中改造主线1.7km，支线1km。圆管涵2道。</t>
  </si>
  <si>
    <t>关藏</t>
  </si>
  <si>
    <t>完成村道硬化4.05km。其中改造主线0.05km，支线4km。</t>
  </si>
  <si>
    <t>斯吉海</t>
  </si>
  <si>
    <t>桥梁4座</t>
  </si>
  <si>
    <t>十八</t>
  </si>
  <si>
    <t>李家峡管委</t>
  </si>
  <si>
    <t>黄河岸村</t>
  </si>
  <si>
    <t>完成村道硬化主线改造1.2km。</t>
  </si>
  <si>
    <t>十九</t>
  </si>
  <si>
    <t>公伯峡管委</t>
  </si>
  <si>
    <t>隆康三村</t>
  </si>
  <si>
    <t>完成村道硬化11.6km。其中主线4.7km、支线6.9km。</t>
  </si>
  <si>
    <t>化隆县“十三五”脱贫攻坚规划电力专项工程建设项目及投资表</t>
  </si>
  <si>
    <t>是否贫困村</t>
  </si>
  <si>
    <t>新建10kv输电线路0.375km，0.4kv低压线路1.686km，配备100kva变压器1台。</t>
  </si>
  <si>
    <t>安关群哇村</t>
  </si>
  <si>
    <t>10kv输电线路0.639km，0.4kv低压线路3.322km，配备250kva变压器2台。照明下户83户、动力下户5户。</t>
  </si>
  <si>
    <t>下仕堂村</t>
  </si>
  <si>
    <t>10kv输电线路0.03km，0.4kv低压线路2.635km，配备310kva变压器3台。照明下户128户、动力下户1户。</t>
  </si>
  <si>
    <t>扎西庄</t>
  </si>
  <si>
    <t>10kv输电线路0.52km，0.4kv低压线路3.99km，配备200kva变压器1台。照明下户112户、动力下户22户。</t>
  </si>
  <si>
    <t>下洛乎藏村</t>
  </si>
  <si>
    <t>新建10kv输电线路1.268km，0.4kv低压线路2.554km，配备变压器2台。照明下户224户、动力下户1户。</t>
  </si>
  <si>
    <t>东拉卡村</t>
  </si>
  <si>
    <t>新建10kv输电线路0.904km，0.4kv低压线路2.725km，配备800kva变压器2台。照明下户241户、动力下户2户。</t>
  </si>
  <si>
    <t>新建10kv输电线路0.904km，0.4kv低压线路2.725km，配备100kva变压器2台。照明下户57户、动力下户1户。</t>
  </si>
  <si>
    <t>曲先昂村</t>
  </si>
  <si>
    <t>新建10kv输电线路0.39km，0.4kv低压线路4.93km，配备100kva变压器2台。照明下户120户、动力下户7户。</t>
  </si>
  <si>
    <t>南滩村</t>
  </si>
  <si>
    <t>新建10kv输电线路0.50km，0.4kv低压线路3.18km，配备300kva变压器2台。照明下户111户、动力下户10户。</t>
  </si>
  <si>
    <t>新建10kv输电线路0.28km，0.4kv低压线路8.573km，配备800kva变压器4台。照明下户180户、动力下户3户。</t>
  </si>
  <si>
    <t>新建10kv输电线路0.292km，0.4kv低压线路3.50km，配备600kva变压器2台。照明下户56户、动力下户1户。</t>
  </si>
  <si>
    <t>新建10kv输电线路1.365km，0.4kv低压线路4.382km，配备300kva变压器2台。照明下户98户、动力下户3户。</t>
  </si>
  <si>
    <t>新建10kv输电线路1.055km，0.4kv低压线路8.482km，配备1000kva变压器5台。照明下户251户、动力下户3户。</t>
  </si>
  <si>
    <t>新建10kv输电线路3.083km，0.4kv低压线路6.713km，配备400kva变压器3台。照明下户125户。</t>
  </si>
  <si>
    <t>新建10kv输电线路0.515km，0.4kv低压线路2.7km，配备400kva变压器2台。照明下户147户、动力下户1户。</t>
  </si>
  <si>
    <t>扎让村</t>
  </si>
  <si>
    <t>0.4kv低压线路2.48km，配备200kva变压器1台。照明下户121户、动力下户4户。</t>
  </si>
  <si>
    <t>完干滩村</t>
  </si>
  <si>
    <t>10kv输电线路1.07km，0.4kv低压线路3.99km，配备200kva变压器6台。照明下户651户、动力下户32户。</t>
  </si>
  <si>
    <t>唐一村</t>
  </si>
  <si>
    <t>新建10kv输电线路0.699km，0.4kv低压线路4.948km，配备350kva变压器3台。照明下户152户、动力下户17户。</t>
  </si>
  <si>
    <t>参果滩二村</t>
  </si>
  <si>
    <t>新建10kv输电线路0.90km，0.4kv低压线路7.34km，配备300kva变压器3台。照明下户146户、动力下户4户。</t>
  </si>
  <si>
    <t>唐沙三村</t>
  </si>
  <si>
    <t>新建10kv输电线路0.55km，0.4kv低压线路5.548km，配备280kva变压器3台。照明下户117户、动力下户4户。</t>
  </si>
  <si>
    <t>新建10kv输电线路3.076km，0.4kv低压线路7.184km，配备500kva变压器4台。照明下户140户、动力下户1户。</t>
  </si>
  <si>
    <t>牙什尕村1#、2#台区</t>
  </si>
  <si>
    <t>10kv输电线路1.105km，0.4kv低压线路7.245km，配备900kva变压器5台。照明下户297户、动力下户2户。</t>
  </si>
  <si>
    <t>牙什尕村五社台区</t>
  </si>
  <si>
    <t>10kv输电线路0.11km，0.4kv低压线路1.41km，配备200kva变压器1台。照明下户90户、动力下户4户。</t>
  </si>
  <si>
    <t>哇尔江村</t>
  </si>
  <si>
    <t>10kv输电线路1.051km，0.4kv低压线路3.388km，配备250kva变压器3台。照明下户95户。</t>
  </si>
  <si>
    <t>新建10kv输电线路1.268km，0.4kv低压线路2.727km，配备200kva变压器2台。照明下户68户、动力下户3户。</t>
  </si>
  <si>
    <t>10kv输电线路0.15km，0.4kv低压线路4.804km，配备300kva变压器3台。照明下户114户、动力下户2户。</t>
  </si>
  <si>
    <t>新建10kv输电线路0.904km，0.4kv低压线路3.177km，配备300kva变压器2台。照明下户111户、动力下户10户。</t>
  </si>
  <si>
    <t>新建10kv输电线路0.292km，0.4kv低压线路4.351km，配备400kva变压器2台。照明下户136户、动力下户1户。</t>
  </si>
  <si>
    <t>10kv输电线路0.12km，0.4kv低压线路1.24km，配备200kva变压器1台。照明下户87户、动力下户3户。</t>
  </si>
  <si>
    <t>东四村</t>
  </si>
  <si>
    <t>10kv输电线路0.42km，0.4kv低压线路0.89km，配备200kva变压器1台。照明下户95户、动力下户2户。</t>
  </si>
  <si>
    <t>桥头村</t>
  </si>
  <si>
    <t>10kv输电线路0.24km，0.4kv低压线路0.65km，配备200kva变压器2台。照明下户127户、动力下户5户。</t>
  </si>
  <si>
    <t>东风村</t>
  </si>
  <si>
    <t>10kv输电线路1.29km，0.4kv低压线路2.56km，配备200kva变压器3台。照明下户187户、动力下户6户。</t>
  </si>
  <si>
    <t>公义村</t>
  </si>
  <si>
    <t>新建10kv输电线路1.479km，0.4kv低压线路4.88km，配备200kva变压器1台。照明下户159户、动力下户13户。</t>
  </si>
  <si>
    <t>水库滩村</t>
  </si>
  <si>
    <t>新建10kv输电线路4.16km，0.4kv低压线路9.20km，配备480kva变压器6台。照明下户264户、动力下户9户。</t>
  </si>
  <si>
    <t>水库滩村二、三社</t>
  </si>
  <si>
    <t>新建10kv输电线路2.63km，0.4kv低压线路9.25km，配备800kva变压器5台。照明下户192户、动力下户12户。</t>
  </si>
  <si>
    <t>安达其哈村</t>
  </si>
  <si>
    <t>新建10kv输电线路0.90km，0.4kv低压线路2.60km，配备1015kva变压器1台。照明下户51户、动力下户3户。</t>
  </si>
  <si>
    <t>新建10kv输电线路0.446km，0.4kv低压线路6.075km，配备450kva变压器3台。照明下户147户、动力下户7户。</t>
  </si>
  <si>
    <t>新建10kv输电线路1.541km，0.4kv低压线路7.711km，配备700kva变压器3台。照明下户249户、动力下户2户。</t>
  </si>
  <si>
    <t>舍仁村1#、3#台区</t>
  </si>
  <si>
    <t>10kv输电线路0.87km，0.4kv低压线路7.675km，配备900kva变压器4台。照明下户276户。</t>
  </si>
  <si>
    <t>舍仁村2#台区</t>
  </si>
  <si>
    <t>10kv输电线路0.656km，0.4kv低压线路6.057km，配备800kva变压器3台。照明下户232户、动力下户10户。</t>
  </si>
  <si>
    <t>木其村</t>
  </si>
  <si>
    <t>10kv输电线路0.233km，0.4kv低压线路5.034km，配备600kva变压器3台。照明下户196户、动力下户8户。</t>
  </si>
  <si>
    <t>10kv输电线路0.406km，0.4kv低压线路3.66km，配备300kva变压器2台。照明下户105户、动力下户5户。</t>
  </si>
  <si>
    <t>则塘村</t>
  </si>
  <si>
    <t>文卜具</t>
  </si>
  <si>
    <t>赛什库村</t>
  </si>
  <si>
    <t>新建10kv输电线路1.051km，0.4kv低压线路3.388km，配备200kva变压器2台。照明下户87户、动力下户9户。</t>
  </si>
  <si>
    <t>新建0.4kv低压线路0.24km，配备100kva变压器3台。照明下户42户、动力下户1户。</t>
  </si>
  <si>
    <t>松赛村</t>
  </si>
  <si>
    <t>新建10kv输电线路1.33km，0.4kv低压线路8.22km，配备90kva变压器3台。照明下户252户、动力下户16户。</t>
  </si>
  <si>
    <t>10kv输电线路2.564km，0.4kv低压线路2.063km，配备200kva变压器1台。照明下户52户、动力下户7户。</t>
  </si>
  <si>
    <t>纳哈龙村</t>
  </si>
  <si>
    <t>10kv输电线路0.777km，0.4kv低压线路2.645km，配备180kva变压器3台。照明下户62户、动力下户8户。</t>
  </si>
  <si>
    <t>阿藏吾具村</t>
  </si>
  <si>
    <t>10kv输电线路5.676km，0.4kv低压线路2.298km，配备150kva变压器2台。照明下户58户、动力下户5户。</t>
  </si>
  <si>
    <t>羊隆村</t>
  </si>
  <si>
    <t>10kv输电线路2.82km，0.4kv低压线路2.225km，配备100kva变压器1台。照明下户24户、动力下户1户。</t>
  </si>
  <si>
    <t>下吾具村</t>
  </si>
  <si>
    <t>新建10kv输电线路0.231km，0.4kv低压线路3.868km，配备200kva变压器2台。照明下户85户、动力下户4户。</t>
  </si>
  <si>
    <t>什杰列村</t>
  </si>
  <si>
    <t>新建10kv输电线路0.547km，0.4kv低压线路1.995km，配备100kva变压器1台。照明下户45户。</t>
  </si>
  <si>
    <t>马场村</t>
  </si>
  <si>
    <t>新建10kv输电线路1.21km，0.4kv低压线路6.16km，配备250kva变压器2台。照明下户120户、动力下户7户。</t>
  </si>
  <si>
    <t>上拉干村</t>
  </si>
  <si>
    <t>新建0.4kv低压线路2.36km，配备150kva变压器1台。照明下户74户、动力下户2户。</t>
  </si>
  <si>
    <t>克麻村</t>
  </si>
  <si>
    <t>新建10kv输电线路0.18km，0.4kv低压线路1.95km，配备200kva变压器1台。照明下户64户。</t>
  </si>
  <si>
    <t>上圈村</t>
  </si>
  <si>
    <t>新建10kv输电线路0.04km，0.4kv低压线路4.87km，配备100kva变压器3台。照明下户100户、动力下户10户。</t>
  </si>
  <si>
    <t>卜隆村</t>
  </si>
  <si>
    <t>10kv输电线路1.144km，0.4kv低压线路1.641km，配备200kva变压器1台。照明下户48户、动力下户5户。</t>
  </si>
  <si>
    <t>下山根村</t>
  </si>
  <si>
    <t>10kv输电线路0.407km，0.4kv低压线路0.79km，配备50kva变压器1台。照明下户16户、动力下户4户。</t>
  </si>
  <si>
    <t>0.4kv低压线路2.297km，配备200kva变压器1台。照明下户56户、动力下户1户。</t>
  </si>
  <si>
    <t>新建10kv输电线路1.268km，0.4kv低压线路2.586km，配备100kva变压器2台。照明下户3户。</t>
  </si>
  <si>
    <t>新建10kv输电线路0.904km，0.4kv低压线路7.344km，配备400kva变压器3台。照明下户146户、动力下户4户。</t>
  </si>
  <si>
    <t>新建10kv输电线路2.79km，0.4kv低压线路3.28km，配备400kva变压器3台。照明下户88户、动力下户3户。</t>
  </si>
  <si>
    <t>新建10kv输电线路1.79km，0.4kv低压线路1.83km，配备300kva变压器1台。照明下户33户、动力下户3户。</t>
  </si>
  <si>
    <t>新建0.4kv低压线路1.30km，配备100kva变压器1台。照明下户47户、动力下户1户。</t>
  </si>
  <si>
    <t>10kv输电线路0.419km，0.4kv低压线路4.116km，配备400kva变压器2台。照明下户178户、动力下户3户。</t>
  </si>
  <si>
    <t>0.4kv低压线路1.37km，配备200kva变压器1台。照明下户54户、动力下户3户。</t>
  </si>
  <si>
    <t>10kv输电线路0.492km，0.4kv低压线路3.293km，配备200kva变压器2台。照明下户70户、动力下户1户。</t>
  </si>
  <si>
    <t>先群村</t>
  </si>
  <si>
    <t>10kv输电线路3.228km，0.4kv低压线路7.774km，配备400kva变压器3台。照明下户209户、动力下户3户。</t>
  </si>
  <si>
    <t>10kv输电线路1.681km，0.4kv低压线路2.289km，配备200kva变压器1台。照明下户75户、动力下户4户。</t>
  </si>
  <si>
    <t>10kv输电线路0.937km，0.4kv低压线路2.359km，配备100kva变压器1台。照明下户32户、动力下户3户。</t>
  </si>
  <si>
    <t>拉昂村</t>
  </si>
  <si>
    <t>10kv输电线路0.652km，0.4kv低压线路3.598km，配备250kva变压器2台。照明下户93户。</t>
  </si>
  <si>
    <t>尕吾塘村</t>
  </si>
  <si>
    <t>10kv输电线路2.524km，0.4kv低压线路9.08km，配备400kva变压器2台。照明下户167户、动力下户1户。</t>
  </si>
  <si>
    <t>沙吾昂</t>
  </si>
  <si>
    <t>新建10kv输电线路2.794km，0.4kv低压线路3.276km，配备300kva变压器3台。照明下户88户、动力下户3户。</t>
  </si>
  <si>
    <t>加斜村</t>
  </si>
  <si>
    <t>新建10kv输电线路0.23km，0.4kv低压线路3.87km，配备150kva变压器2台。照明下户85户、动力下户4户。</t>
  </si>
  <si>
    <t>新建10kv输电线路4.189km，0.4kv低压线路4.875km，配备200kva变压器2台。照明下户75户、动力下户3户。</t>
  </si>
  <si>
    <t>新建10kv输电线路1.25km，0.4kv低压线路9.852km，配备500kva变压器4台。照明下户190户、动力下户4户。</t>
  </si>
  <si>
    <t>新建10kv输电线路3.548km，0.4kv低压线路6.70km，配备300kva变压器3台。照明下户88户、动力下户3户。</t>
  </si>
  <si>
    <t>新建10kv输电线路0.483km，0.4kv低压线路0.817km，配备200kva变压器1台。照明下户56户。</t>
  </si>
  <si>
    <t>花科村</t>
  </si>
  <si>
    <t>新建10kv输电线路0.10km，0.4kv低压线路5.75km，配备400kva变压器3台。照明下户100户、动力下户8户。</t>
  </si>
  <si>
    <t>东朋村</t>
  </si>
  <si>
    <t>新建10kv输电线路0.56km，0.4kv低压线路3.86km，配备350kva变压器2台。照明下户95户、动力下户5户。</t>
  </si>
  <si>
    <t>乙么昂</t>
  </si>
  <si>
    <t>新建10kv输电线路0.94km，0.4kv低压线路8.31km，配备200kva变压器3台。照明下户119户、动力下户4户。</t>
  </si>
  <si>
    <t>沙索么村</t>
  </si>
  <si>
    <t>新建10kv输电线路0.37km，0.4kv低压线路2.36km，配备250kva变压器2台。照明下户42户、动力下户1户。</t>
  </si>
  <si>
    <t>电岗村</t>
  </si>
  <si>
    <t>10kv输电线路0.786km，0.4kv低压线路6.711km，配备600kva变压器3台。照明下户122户、动力下户2户。</t>
  </si>
  <si>
    <t>10kv输电线路2.221km，0.4kv低压线路4.663km，配备350kva变压器3台。照明下户83户、动力下户4户。</t>
  </si>
  <si>
    <t>主洞村</t>
  </si>
  <si>
    <t>0.4kv低压线路2.21km，配备100kva变压器1台。照明下户42户、动力下户1户。</t>
  </si>
  <si>
    <t>其大吉村</t>
  </si>
  <si>
    <t>10kv输电线路2.726km，0.4kv低压线路5.865km，配备250kva变压器2台。照明下户101户、动力下户1户。</t>
  </si>
  <si>
    <t>巴麻堂村</t>
  </si>
  <si>
    <t>10kv输电线路4.74km，0.4kv低压线路8.336km，配备350kva变压器3台。照明下户113户、动力下户16户。</t>
  </si>
  <si>
    <t>工扎村</t>
  </si>
  <si>
    <t>新建10kv输电线路0.937km，0.4kv低压线路2.359km，配备50kva变压器1台。照明下户22户。</t>
  </si>
  <si>
    <t>丁家湾村</t>
  </si>
  <si>
    <t>新建10kv输电线路1.789km，0.4kv低压线路1.826km，配备100kva变压器1台。照明下户33户、动力下户3户。</t>
  </si>
  <si>
    <t>马塘村</t>
  </si>
  <si>
    <t>新建10kv输电线路0.35km，0.4kv低压线路4.56km，配备200kva变压器1台。照明下户89户、动力下户3户。</t>
  </si>
  <si>
    <t>拉扎村</t>
  </si>
  <si>
    <t>新建10kv输电线路1.74km，0.4kv低压线路5.37km，配备200kva变压器3台。照明下户117户、动力下户4户。</t>
  </si>
  <si>
    <t>新建10kv输电线路0.191km，0.4kv低压线路3.698km，配备500kva变压器2台。照明下户101户、动力下户4户。</t>
  </si>
  <si>
    <t>0.4kv低压线路5.813km，配备560kva变压器2台。照明下户143户、动力下户7户。</t>
  </si>
  <si>
    <t>10kv输电线路0.34km，0.4kv低压线路5.591km，配备600kva变压器2台。照明下户193户、动力下户2户。</t>
  </si>
  <si>
    <t>韩家窑村</t>
  </si>
  <si>
    <t>10kv输电线路0.249km，0.4kv低压线路3.187km，配备200kva变压器2台。照明下户77户、动力下户1户。</t>
  </si>
  <si>
    <t>新建10kv输电线路1.268km，0.4kv低压线路1.298km，配备200kva变压器1台。照明下户47户、动力下户1户。</t>
  </si>
  <si>
    <t>新建10kv输电线路0.904km，0.4kv低压线路1.738km，配备50kva变压器2台。照明下户27户。</t>
  </si>
  <si>
    <t>格许村</t>
  </si>
  <si>
    <t>新建10kv输电线路1.65km，0.4kv低压线路4.18km，配备380kva变压器3台。照明下户118户、动力下户3户。</t>
  </si>
  <si>
    <t>隆欠村</t>
  </si>
  <si>
    <t>新建10kv输电线路0.40km，0.4kv低压线路1.59km，配备300kva变压器1台。照明下户29户。</t>
  </si>
  <si>
    <t>二塘沟村</t>
  </si>
  <si>
    <t>新建0.4kv低压线路4.10km，配备50kva变压器2台。照明下户72户、动力下户1户。</t>
  </si>
  <si>
    <t>红牙合村</t>
  </si>
  <si>
    <t>10kv输电线路0.012km，0.4kv低压线路4.284km，配备200kva变压器2台。照明下户87户、动力下户10户。</t>
  </si>
  <si>
    <t>10kv输电线路0.108km，0.4kv低压线路4.162km，配备300kva变压器2台。照明下户105户、动力下户8户。</t>
  </si>
  <si>
    <t>冶一村</t>
  </si>
  <si>
    <t>新建10kv输电线路0.349km，0.4kv低压线路4.555km，配备200kva变压器1台。照明下户89户、动力下户3户。</t>
  </si>
  <si>
    <t>新建10kv输电线路1.37km，0.4kv低压线路1.881km，配备100kva变压器2台。照明下户46户、动力下户3户。</t>
  </si>
  <si>
    <t>沙一村</t>
  </si>
  <si>
    <t>新建10kv输电线路1.27km，0.4kv低压线路2.59km，配备200kva变压器2台。照明下户33户。</t>
  </si>
  <si>
    <t>古浪村</t>
  </si>
  <si>
    <t>10kv输电线路1.56km，0.4kv低压线路4.607km，配备200kva变压器3台。照明下户82户、动力下户1户。</t>
  </si>
  <si>
    <t>下塔加村</t>
  </si>
  <si>
    <t>0.4kv低压线路3.938km，配备250kva变压器3台。照明下户77户、动力下户16户。</t>
  </si>
  <si>
    <t>冶二村</t>
  </si>
  <si>
    <t>10kv输电线路0.724km，0.4kv低压线路2.575km，配备150kva变压器2台。照明下户41户、动力下户8户。</t>
  </si>
  <si>
    <t>阿二村</t>
  </si>
  <si>
    <t>德二村</t>
  </si>
  <si>
    <t>关巴湾</t>
  </si>
  <si>
    <t>10kv输电线路5.558km，0.4kv低压线路4.151km，配备350kva变压器3台。照明下户113户、动力下户1户。</t>
  </si>
  <si>
    <t>初一村</t>
  </si>
  <si>
    <t>新建10kv输电线路0.305km，0.4kv低压线路2.27km，配备200kva变压器1台。照明下户52户、动力下户3户。</t>
  </si>
  <si>
    <t>新建10kv输电线路0.05km，0.4kv低压线路4.87km，配备100kva变压器3台。照明下户103户、动力下户8户。</t>
  </si>
  <si>
    <t>新建10kv输电线路0.42km，0.4kv低压线路2.01km，配备250kva变压器1台。照明下户47户、动力下户5户。</t>
  </si>
  <si>
    <t>10kv输电线路0.06km，0.4kv低压线路4.692km，配备300kva变压器2台。照明下户90户、动力下户8户。</t>
  </si>
  <si>
    <t>10kv输电线路0.804km，0.4kv低压线路4.857km，配备600kva变压器2台。照明下户144户、动力下户7户。</t>
  </si>
  <si>
    <t>下恰藏村</t>
  </si>
  <si>
    <t>0.4kv低压线路0.98km，配备100kva变压器1台。照明下户40户、动力下户8户。</t>
  </si>
  <si>
    <t>沙让村</t>
  </si>
  <si>
    <t>新建10kv输电线路0.365km，0.4kv低压线路2.358km，配备150kva变压器2台。照明下户42户、动力下户1户。</t>
  </si>
  <si>
    <t>文加山村</t>
  </si>
  <si>
    <t>新建10kv输电线路1.207km，0.4kv低压线路1.384km，配备200kva变压器1台。照明下户49户、动力下户2户。</t>
  </si>
  <si>
    <t>支哈堂村</t>
  </si>
  <si>
    <t>新建10kv输电线路4.54km，0.4kv低压线路3.38km，配备150kva变压器2台。照明下户55户、动力下户2户。</t>
  </si>
  <si>
    <t>大加沿村</t>
  </si>
  <si>
    <t>吉加村</t>
  </si>
  <si>
    <t>10kv输电线路3.771km，0.4kv低压线路2.832km，配备180kva变压器3台。照明下户52户、动力下户3户。</t>
  </si>
  <si>
    <t>关藏村</t>
  </si>
  <si>
    <t>10kv输电线路0.696km，0.4kv低压线路4.926km，配备250kva变压器3台。照明下户82户、动力下户4户。</t>
  </si>
  <si>
    <t>斯吉海村</t>
  </si>
  <si>
    <t>10kv输电线路8.514km，0.4kv低压线路4.976km，配备250kva变压器2台。照明下户75户、动力下户3户。</t>
  </si>
  <si>
    <t>吊沟村</t>
  </si>
  <si>
    <t>德一村</t>
  </si>
  <si>
    <t>新建10kv输电线路0.97km，0.4kv低压线路4.14km，配备500kva变压器2台。照明下户77户、动力下户8户。</t>
  </si>
  <si>
    <t>西后加村</t>
  </si>
  <si>
    <t>新建10kv输电线路0.02km，0.4kv低压线路2.59km，配备150kva变压器1台。照明下户57户、动力下户7户。</t>
  </si>
  <si>
    <t>东加村</t>
  </si>
  <si>
    <t>10kv输电线路0.256km，0.4kv低压线路2.665km，配备150kva变压器2台。照明下户44户、动力下户3户。</t>
  </si>
  <si>
    <t>列村</t>
  </si>
  <si>
    <t>10kv输电线路2.96km，0.4kv低压线路3.32km，配备210kva变压器2台。照明下户78户、动力下户4户。</t>
  </si>
  <si>
    <t>10kv输电线路13.332km，0.4kv低压线路6.436km，配备450kva变压器5台。照明下户127户、动力下户3户。</t>
  </si>
  <si>
    <t>哇加村</t>
  </si>
  <si>
    <t>10kv输电线路8.64km，0.4kv低压线路6.165km，配备150kva变压器2台。照明下户65户、动力下户1户。</t>
  </si>
  <si>
    <t>加家村</t>
  </si>
  <si>
    <t>10kv输电线路4.99km，0.4kv低压线路3.02km，配备200kva变压器2台。照明下户80户、动力下户3户。</t>
  </si>
  <si>
    <t>石乃海村</t>
  </si>
  <si>
    <t>10kv输电线路1.424km，0.4kv低压线路3.447km，配备200kva变压器2台。照明下户67户、动力下户4户。</t>
  </si>
  <si>
    <t>河沿村</t>
  </si>
  <si>
    <t>新建10kv输电线路0.915km，0.4kv低压线路7.463km，配备100kva变压器3台。照明下户179户、动力下户21户。</t>
  </si>
  <si>
    <t>化隆县“十三五”脱贫攻坚规划产业发展建设项目及投资表</t>
  </si>
  <si>
    <t>旅游扶贫产业项目</t>
  </si>
  <si>
    <t>群科镇安达其哈村旅游扶贫项目</t>
  </si>
  <si>
    <t>安达其哈村（1、建设30亩面积的藏族风情园一处(由村“三委”、村民及经营方协商解决)风情园承担20户贫困户脱贫任务;2、建设30亩的回族民俗园一处(由村“三委”、村民及经营方协商解决），民俗园承担20户的脱贫任务；3、建设10户农家乐（藏族3户、回族7户）承担10户贫困户脱贫任务;4、建设具有当地民俗的大门1个项目投资20万和所需，路灯30盏项目投资30万。</t>
  </si>
  <si>
    <t>群科镇科木其村旅游扶贫项目</t>
  </si>
  <si>
    <t>科木其村（1、整合50亩建设用地(由村“三委”、村民及经营方协商解决)；2、建设具有当地民俗的大门1个和所需围墙；3、建设40间房屋(含住宿、餐饮、卫生间、厨房、值班室等用房)，约1200平米，达到接待200名游客的能力；4、院内建设民俗用品、艺术品等文化宣传展示中心一座，约200平米；5、院前建设中型停车场一座；6、院后建设梨树、杏树等观光园一座，并搭建所需围栏；6、配备所需用品。）
2、建设30亩的回族民俗园一处(由村“三委”、村民及经营方协商解决），民俗园承担20户的脱贫任务；
3、建设10户农家乐（藏族3户、回族7户）承担10户贫困户脱贫任务;
4、建设具有当地民俗的大门1个项目投资20万和所需，路灯30盏项目投资30万。</t>
  </si>
  <si>
    <t>甘都镇阿河滩村旅游扶贫项目</t>
  </si>
  <si>
    <t>建设具有当地居民特色的集旅游、休闲、度假、农家特色风味餐饮小吃于一体的民族风情园</t>
  </si>
  <si>
    <t>扎巴镇本康沟村旅游扶贫项目</t>
  </si>
  <si>
    <t>构建以现代农业园、农家乐、清真文化体验、民俗文化体验、民俗演绎、乡村民宿、特色工坊、户外运动、射击运动、休闲娱乐户花海等一体的服务产业。</t>
  </si>
  <si>
    <t>特色产业发展项目</t>
  </si>
  <si>
    <t>（一）</t>
  </si>
  <si>
    <t xml:space="preserve">拉扎村     </t>
  </si>
  <si>
    <t>引进藏香猪（母猪）、种猪、改扩建猪舍、采购饲料等发展养殖业</t>
  </si>
  <si>
    <t xml:space="preserve">西门泉村      </t>
  </si>
  <si>
    <t>引进二元能繁母猪，种猪、长白仔猪、改扩建猪舍、采购饲料等发展养殖业</t>
  </si>
  <si>
    <t xml:space="preserve">牙合村         </t>
  </si>
  <si>
    <t>贫困户+合作社形式进行养殖，统一销售；引进西门塔儿、黑白花牛30头</t>
  </si>
  <si>
    <t>23户101人，将产业扶持资金54.54万元用于购买西门塔尔牛、饲料等发展养殖业</t>
  </si>
  <si>
    <t>21户100人，将产业扶持资金54万元用于购买西门塔尔牛、饲料发展养殖业</t>
  </si>
  <si>
    <t>尔多其那村</t>
  </si>
  <si>
    <t>10户46人，将产业扶持资金24.84万元用于购买西门塔尔牛、饲料等发展养殖业</t>
  </si>
  <si>
    <t>合群村</t>
  </si>
  <si>
    <t>3户13人,将产业扶持资金7.02万元用于购买西门塔尔牛、饲料等发展养殖业</t>
  </si>
  <si>
    <t>项目户19户87人，产业扶持资金46.98万元，养殖牛。</t>
  </si>
  <si>
    <t>谢家滩村</t>
  </si>
  <si>
    <t>项目户16户53人，产业扶持资金28.62万元。其中，13户47人资金25.38万元养殖牛；3户10人资金5.4万元养殖猪。</t>
  </si>
  <si>
    <t>九道湾村</t>
  </si>
  <si>
    <t>项目户7户27人，产业扶持资金14.58万元，养殖牛。</t>
  </si>
  <si>
    <t>项目户6户26人，产业扶持资金14.04万元，养殖牛。</t>
  </si>
  <si>
    <t>下河滩村</t>
  </si>
  <si>
    <t>项目户15户57人，产业扶持资金30.78万元，养殖牛。</t>
  </si>
  <si>
    <t>（二）</t>
  </si>
  <si>
    <t>“合作社+农户”模式发展肉牛养殖</t>
  </si>
  <si>
    <t xml:space="preserve">支哈塘村 </t>
  </si>
  <si>
    <t>购买黑白花牛进行分户养殖</t>
  </si>
  <si>
    <t xml:space="preserve">台一村         </t>
  </si>
  <si>
    <t xml:space="preserve">台二村        </t>
  </si>
  <si>
    <t>10户26人，产业扶持项目资金14.04万元，用于购置良种黑白花牛发展养殖业</t>
  </si>
  <si>
    <t>大岭村</t>
  </si>
  <si>
    <t>10户50人，产业扶持项目资金27万元，用于购置良种黑白花牛发展养殖业</t>
  </si>
  <si>
    <t>小金源村</t>
  </si>
  <si>
    <t>项目户5户18人，产业扶持资金9.72万元，购置黑白花母牛进行分户养殖。</t>
  </si>
  <si>
    <t>（三）</t>
  </si>
  <si>
    <t xml:space="preserve">隆欠村    </t>
  </si>
  <si>
    <t>养殖西门塔尔若干头、黑白花若干头进行分户养殖</t>
  </si>
  <si>
    <t xml:space="preserve">格许村     </t>
  </si>
  <si>
    <t xml:space="preserve">角扎村           </t>
  </si>
  <si>
    <t xml:space="preserve">工一村        </t>
  </si>
  <si>
    <t>14户54人实施养殖生猪项目；1户3人购置农机具租种马铃薯。</t>
  </si>
  <si>
    <t>4户23人将项目资金12.42万元用于购买当地黑白花牛和能繁母牛发展养殖业；2户11人将项目资金5.94万元用于购置细毛羊、能繁母羊发展养殖业；3户11人将项目资金5.94万元用于投资开拉面馆；2户6人将项目资金3.24万元用于经营运输业。</t>
  </si>
  <si>
    <t>香里胡拉村</t>
  </si>
  <si>
    <t>9户38人将项目资金20.52万元用于分散购置当地黄牛、能繁黄牛发展养殖业；1户6人将项目资金3.24万元用于投入其女儿所开的小卖店；1户5人将项目资金2.7万元用于投资入股至本村村民周尚兰所经营的小卖店。</t>
  </si>
  <si>
    <t>三塘村</t>
  </si>
  <si>
    <t>20户82人将项目资金44.28万元用于购置西门塔尔、黑白花能繁母牛发展养殖业；6户23人将项目资金12.42万元用于购置细毛羊、能繁母羊发展养殖业</t>
  </si>
  <si>
    <t>尼昂村</t>
  </si>
  <si>
    <t>项目户26户125人，产业扶持资金67.5万元。其中，10户45人资金24.3万元投资入股开拉面馆；16户80人资金43.2万元分散养殖西门塔尔牛。</t>
  </si>
  <si>
    <t>大塘村</t>
  </si>
  <si>
    <t>项目户14户47人，产业扶持资金25.38万元。其中，12户41人资金22.14万元集中放养牦牛；2户6人资金3.24万元投资拉面馆。</t>
  </si>
  <si>
    <t>庄子湾村</t>
  </si>
  <si>
    <t>项目户17户72人，产业扶持资金38.88万元，养殖西门塔尔牛。</t>
  </si>
  <si>
    <t>（四）</t>
  </si>
  <si>
    <t xml:space="preserve">尖科村     </t>
  </si>
  <si>
    <t>项目引进藏系绵羊进行分户养殖</t>
  </si>
  <si>
    <t xml:space="preserve">多西村        </t>
  </si>
  <si>
    <t>项目引进耐寒牦牛农户分散养殖</t>
  </si>
  <si>
    <t xml:space="preserve">阿吾卜具村    </t>
  </si>
  <si>
    <t xml:space="preserve">科下村     </t>
  </si>
  <si>
    <t>项目引进黑白花母牛农户分散养殖。</t>
  </si>
  <si>
    <t>下什堂村</t>
  </si>
  <si>
    <r>
      <t>18户95人，</t>
    </r>
    <r>
      <rPr>
        <sz val="10"/>
        <color indexed="8"/>
        <rFont val="宋体"/>
        <family val="0"/>
      </rPr>
      <t>产业扶持</t>
    </r>
    <r>
      <rPr>
        <sz val="10"/>
        <color indexed="8"/>
        <rFont val="宋体"/>
        <family val="0"/>
      </rPr>
      <t>项目资金51.3万元，用于购买绵羊发展养殖业</t>
    </r>
  </si>
  <si>
    <t>5户31人将项目资金16.74万元用于购买藏系绵羊发展养殖业；1户8人将项目资金4.32万元用于购买猪仔、饲料发展养殖业；6户41人将项目资金22.14万元用于购买黄牛发展养殖业；1户7人将项目资金3.78万元用于投资摩托车修理铺</t>
  </si>
  <si>
    <t>恰加村</t>
  </si>
  <si>
    <t>12户77人将项目资金41.58万元用于购买农用车、黄牛发展运输和养殖业；7户29人将项目资金15.66万元用于购买黄牛发展养殖业</t>
  </si>
  <si>
    <t>支哈加村</t>
  </si>
  <si>
    <t>9户48人将项目资金25.92万元用于购买牦牛发展养殖业；2户10人将项目资金5.4万元用于购买农用车、黄牛发展养殖和运输业；3户18人将项目资金9.72万元用于购买黄牛、犏牛发展养殖业</t>
  </si>
  <si>
    <t>旦么村</t>
  </si>
  <si>
    <t>项目户25户97人，产业扶持资金52.38万元。其中，5户23人资金12.42万元购置农用三轮车和奶牛；12户48人资金25.92万元购买牦牛；5户16人资金8.64万元购买奶牛；3户10人资金5.4万元购买藏系羊。</t>
  </si>
  <si>
    <t>桑加吾具村</t>
  </si>
  <si>
    <t>项目户12户65人，产业扶持资金35.1万元，发展养殖业</t>
  </si>
  <si>
    <t>科上村</t>
  </si>
  <si>
    <t>项目户17户85人，产业扶持资金45.9万元。其中，2户8人资金4.32万元购买2辆农用三轮车和1头奶牛；15户77人资金41.58万元，购买奶牛92头。</t>
  </si>
  <si>
    <t>（五）</t>
  </si>
  <si>
    <t xml:space="preserve">纳加村  </t>
  </si>
  <si>
    <t>以“公司+农民工+小车间”模式与青海哈尼福民族服饰有限公司联营加工衣服，产业扶持资金用于购置缝纫机13台、锁边机8台、拉腰机1台，简单装修小车间</t>
  </si>
  <si>
    <t>12户41人将项目资金22.14万元用于在湖南省长沙市经营一家拉面馆；11户41人将项目资金22.14万元用于在陕西省西安市经营一家拉面馆；12户46人将项目资金24.84万元用于在河南省沁阳市经营一家拉面馆；11户42人将项目资金22.68万元用于在江苏省徐州市经营一家拉面馆。</t>
  </si>
  <si>
    <t>17户59人，产业扶持资金31.86万元，用于购置农用三轮车发展运输业</t>
  </si>
  <si>
    <t>8户42人将项目资金22.68万元用于购置农用车发展运输业；2户5人将项目资金2.7万元用于购买黄牛发展养殖业。</t>
  </si>
  <si>
    <t>哇加滩村</t>
  </si>
  <si>
    <t>15户75人将项目资金40.5万元用于购置农用三轮车发展运输业；6户9人将项目资金4.86万元用于购买黄牛发展养殖业。</t>
  </si>
  <si>
    <t>安措村</t>
  </si>
  <si>
    <t>2户8人将项目资金4.32万元用于购置一辆农用四轮拖拉机发展种植业；8户32人将项目资金17.28万元用于购置农用三轮车发展货物运输；1户3人将项目资金1.62万元购买黄牛发展养殖业</t>
  </si>
  <si>
    <t>佳加村</t>
  </si>
  <si>
    <t>项目户13户52人，总投资30.5万元（产业扶持资金28.08万元,530贷款2.42万元）。其中12户51人资金购置农用三轮车16辆；1户1人肉牛养殖。</t>
  </si>
  <si>
    <t>牙曲村</t>
  </si>
  <si>
    <t>项目户10户43人，产业扶持资金23.22万元；其中，3户15人资金8.1万元购置西门塔尔母牛发展养殖业；7户28人资金15.12万元购置肉羊发展养殖业。</t>
  </si>
  <si>
    <t>措扎村</t>
  </si>
  <si>
    <t>项目户12户51人，产业扶持资金27.54万元，发展养殖业</t>
  </si>
  <si>
    <t>（六）</t>
  </si>
  <si>
    <t xml:space="preserve">上卧力尕村     </t>
  </si>
  <si>
    <t>购买牦牛进行分户养殖</t>
  </si>
  <si>
    <t xml:space="preserve">辛家瑶村     </t>
  </si>
  <si>
    <t>购买当地黄牛集中承包养殖</t>
  </si>
  <si>
    <t xml:space="preserve">上卷村   </t>
  </si>
  <si>
    <t>3户8人养殖黄牛，4户11人养殖肉猪，13户41人养殖细毛羊，3户8人搞餐饮业，3户7人搞运输业，1户2人运营蔬菜，1户2人汽车修理</t>
  </si>
  <si>
    <t xml:space="preserve">金家庄村 </t>
  </si>
  <si>
    <t>扶贫产业扶持项目资金178.2万元，“一村一品”项目资金50万元。项目资金全部投入养殖专业合作社基础设施建设、配套设施及土地流转、饲草种植、购买西蒙塔尔牛。</t>
  </si>
  <si>
    <t>上吾具村</t>
  </si>
  <si>
    <t>10户44人将项目资金23.76万元用于购买西门塔尔肉牛发展养殖业；19户76人将项目资金41.04万元用于购买育肥幼猪发展养殖业；30户131人将项目资金70.74万元用于种植中药材当归发展种植业</t>
  </si>
  <si>
    <t>7户17人将项目资金9.18万元用于采购西门塔尔肉牛发展养殖业；1户3人将项目资金1.62万元用于采购猪发展养殖业；6户25人将项目资金13.5万元用于发展运输业（兰拖3户13人，货车3户9人）；3户12人将项目资金6.48万元用于开办商店；1户5人将项目资金2.7万元用于发展餐饮业。</t>
  </si>
  <si>
    <t>下卧力尕村</t>
  </si>
  <si>
    <t>35户173人，产业扶持资金93.42万元，全部用于采购西门塔尔肉牛发展养殖业</t>
  </si>
  <si>
    <t>庙儿沟村</t>
  </si>
  <si>
    <t>3户12人将项目资金6.48万元用于采购藏系羊发展养殖业；11户49人将项目资金26.46万元用于采购西门塔尔肉牛发展养殖业；3户14人将项目资金7.56万元投入拉面产业。</t>
  </si>
  <si>
    <t>项目户22户93人，产业扶持资金50.22万元，购买西门塔尔牛38头进行分散养殖。</t>
  </si>
  <si>
    <t>项目户22户79人，产业扶持资金42.66万元，在化隆县境内购置一处商铺。</t>
  </si>
  <si>
    <t>下沟村</t>
  </si>
  <si>
    <t>项目户7户31人，产业扶持资金16.74万元，入股本村人魏龙开的“兰州拉面”店，按入股资金的10%分配。</t>
  </si>
  <si>
    <t>南街村</t>
  </si>
  <si>
    <t>项目户13户48人，产业扶持资金25.92万元，在化隆县农贸市场购置摊位向外租赁。</t>
  </si>
  <si>
    <t>下加合村</t>
  </si>
  <si>
    <t>项目户24户112人，产业扶持资金60.48万元。发展养殖业</t>
  </si>
  <si>
    <t>上地滩村</t>
  </si>
  <si>
    <t>项目户18户57人，产业扶持资金30.78万元，购买西门塔尔母牛34头。</t>
  </si>
  <si>
    <t>儒家沟村</t>
  </si>
  <si>
    <t>项目户14户49人，产业扶持资金26.46万元。其中，5户19人资金10.26万元购买西门塔尔母牛10头；3户9人资金4.86万元开立个体商店；6户21人资金11.34万元购买小型农运车搞运输。</t>
  </si>
  <si>
    <t>李家庄村</t>
  </si>
  <si>
    <t>项目户29户88人，产业扶持资金47.52万元，购买西门塔尔能繁母牛46头。</t>
  </si>
  <si>
    <t>下胡拉村</t>
  </si>
  <si>
    <t>项目户15户57人，产业扶持资金30.78万元，购买黑白花能繁母牛33头。</t>
  </si>
  <si>
    <t>寺儿沟村</t>
  </si>
  <si>
    <t>项目户6户16人，产业扶持资金8.64万元，购买西门塔尔能繁母牛10头。</t>
  </si>
  <si>
    <t>窑湾村</t>
  </si>
  <si>
    <t>项目户23户82人，产业扶持资金44.28万元。发展养殖业</t>
  </si>
  <si>
    <t>（七）</t>
  </si>
  <si>
    <t xml:space="preserve">加斜村   </t>
  </si>
  <si>
    <t xml:space="preserve">查二村    </t>
  </si>
  <si>
    <t>5户22人购羊进行分户养殖；1户3人购买肉猪进行养殖；2户7人购买五征农用车进行分户运输</t>
  </si>
  <si>
    <t xml:space="preserve">药水泉村   </t>
  </si>
  <si>
    <t>4户16人购买牦牛进行分户养殖，5户14人购买羊进行分户养殖</t>
  </si>
  <si>
    <t xml:space="preserve">查让村   </t>
  </si>
  <si>
    <t>2户12人购买牦牛分户养殖；5户20人购买羊分户养殖</t>
  </si>
  <si>
    <t xml:space="preserve">索拉村  </t>
  </si>
  <si>
    <t>5户23人购买牦牛分户养殖；1户1人购买羊分户养殖</t>
  </si>
  <si>
    <t>22户89人，将产业扶持资金48.06万元用于全部购买西门塔尔母牛，发展养殖业</t>
  </si>
  <si>
    <r>
      <t>5户18人，将产业扶持资金9.72万元</t>
    </r>
    <r>
      <rPr>
        <sz val="10"/>
        <color indexed="8"/>
        <rFont val="宋体"/>
        <family val="0"/>
      </rPr>
      <t>用于全部购买黑白花奶牛，发展养殖业</t>
    </r>
  </si>
  <si>
    <t>下曲加村</t>
  </si>
  <si>
    <t>1户3人将项目资金1.62万元用于购买黄牛发展养殖业；1户4人将项目资金2.16万元用于购羊发展养殖业；8户33人将项目资金17.82万元用于购买农用运输车发展运输业；2户8人将项目资金4.32万元用于开办小卖部发展零售业。</t>
  </si>
  <si>
    <t>来洞村</t>
  </si>
  <si>
    <t>4户17人将项目资金9.18万元用于购买羊发展养殖业；1户5人将项目资金2.7万元用于购买黄牛发展养殖业；3户15人将项目资金8.1万元用于购买农用运输车发展运输业。</t>
  </si>
  <si>
    <t>项目户29户99人，总投资89.46万元，其中产业扶持资金53.46万元，530贷款36万元。22户73人投资67.42万元（产业扶持资金39.42万元，530贷款28万元）购买12月龄西门塔尔牛123头进行自繁自育。1户4人资金2.16万元（产业扶持资金2.16万元）购买羊36只进行自繁自育。1户2人资金6.08万元（产业扶持资金1.08万元，530贷款5万元）投资经营馍馍铺。1户3人资金1.62万元（产业扶持资金1.62万元）投资经营榨油坊。1户4人资金5.16万元（产业扶持资金2.16万元，530贷款3万元）投资经营汽修铺。1户5人资金2.7万元（产业扶持资金2.7万元）投资经营小吃部发展餐营业。2户8人资金4.32万元（产业扶持资金4.32万元）投资经营小卖部发展零售业。</t>
  </si>
  <si>
    <t>（八）</t>
  </si>
  <si>
    <t xml:space="preserve">日忙村   </t>
  </si>
  <si>
    <t>若兰村</t>
  </si>
  <si>
    <t>2户7人购买黄牛进行分户养殖；4户15人发展拉面经济；</t>
  </si>
  <si>
    <r>
      <t>7户26人，将</t>
    </r>
    <r>
      <rPr>
        <sz val="10"/>
        <color indexed="8"/>
        <rFont val="宋体"/>
        <family val="0"/>
      </rPr>
      <t>产业扶持</t>
    </r>
    <r>
      <rPr>
        <sz val="10"/>
        <color indexed="8"/>
        <rFont val="宋体"/>
        <family val="0"/>
      </rPr>
      <t>项目资金14.04万元用于</t>
    </r>
    <r>
      <rPr>
        <sz val="10"/>
        <color indexed="8"/>
        <rFont val="宋体"/>
        <family val="0"/>
      </rPr>
      <t>购买绵羊、饲料发展养殖业</t>
    </r>
  </si>
  <si>
    <t>全吉村</t>
  </si>
  <si>
    <t>8户43人将项目资金23.22万元用于购买黄牛、饲料发展养殖业；3户11人将项目资金5.94万元用于购买绵羊、饲料发展养殖业；2户7人将项目资金3.78万元用于购买牦牛、饲料发展养殖业；8户27人将项目资金14.58万元用于入股拉面馆，按年终纯利润的1%进行分红；1户5人将项目资金2.7万元用于经营小型拉面馆发展餐饮业</t>
  </si>
  <si>
    <t>白加村</t>
  </si>
  <si>
    <t>4户16人将项目资金8.64万元用于购买黄牛、饲料发展养殖业；4户19人将项目资金10.26万元用于入股拉面馆，按年终纯利润的1%进行分红</t>
  </si>
  <si>
    <t>项目户12户48人，产业扶持资金25.92万元。其中，4户12人资金6.48万元购买黄牛进行养殖；3户16人资金8.64万元购买绵羊养殖；5户20人资金10.8万元入股拉面馆。</t>
  </si>
  <si>
    <t>阿一村</t>
  </si>
  <si>
    <t>项目户12户51人，产业扶持资金27.54万元。其中，9户35人18.9万元购买黄牛35头；3户16人资金8.64万元购买绵羊106只。</t>
  </si>
  <si>
    <t>（九）</t>
  </si>
  <si>
    <t xml:space="preserve">东朋村   </t>
  </si>
  <si>
    <t>15户56人分户养殖牦牛； 1户6人养殖黄牛；9户40人养殖绵羊；1户4人养殖山羊</t>
  </si>
  <si>
    <t xml:space="preserve">沙索麻村  </t>
  </si>
  <si>
    <t>项目27户109人养殖黄牛； 2户9人养殖牦牛；2户3人发展藏服加工业购买缝纫机等设备等。</t>
  </si>
  <si>
    <t xml:space="preserve">乙麻昂村  </t>
  </si>
  <si>
    <t>4户10人养殖牛；21户90人养殖猪；1户2人养殖鸡</t>
  </si>
  <si>
    <t>巴么堂村</t>
  </si>
  <si>
    <t>2户10人将项目资金5.4万元用于发展养殖业；</t>
  </si>
  <si>
    <r>
      <t>3户8人将项目资金4.32万元用于购置牛发展养殖业；</t>
    </r>
    <r>
      <rPr>
        <sz val="10"/>
        <color indexed="8"/>
        <rFont val="宋体"/>
        <family val="0"/>
      </rPr>
      <t>5户20人将项目资金10.8万元用于购置绵羊发展养殖业；18户99人将项目资金53.46万元用于购置牦牛发展养殖业；</t>
    </r>
    <r>
      <rPr>
        <sz val="10"/>
        <color indexed="8"/>
        <rFont val="宋体"/>
        <family val="0"/>
      </rPr>
      <t>1户4人将项目资金2.16万元用于购置中型拖拉机发展农机服务</t>
    </r>
  </si>
  <si>
    <t>9户27人购置黄牛发展养殖业；2户7人养猪；1户3人开小餐馆发展餐饮业</t>
  </si>
  <si>
    <t>东由村</t>
  </si>
  <si>
    <t>9户37人，将产业扶持资金19.98万元用于购置绵羊发展养殖业</t>
  </si>
  <si>
    <t>卡阳村</t>
  </si>
  <si>
    <r>
      <t>2户10人将项目资金5.4万元用于购置黄牛发展养殖业；2户3人将项目资金1.62万元用于购置绵羊发展养殖业；</t>
    </r>
    <r>
      <rPr>
        <sz val="10"/>
        <color indexed="8"/>
        <rFont val="宋体"/>
        <family val="0"/>
      </rPr>
      <t>1户6人将项目资金3.24万元用于开办面条、馍馍铺</t>
    </r>
  </si>
  <si>
    <t>麻加村</t>
  </si>
  <si>
    <r>
      <t>8户28人将项目资金15.12万元用于购买</t>
    </r>
    <r>
      <rPr>
        <sz val="10"/>
        <color indexed="8"/>
        <rFont val="宋体"/>
        <family val="0"/>
      </rPr>
      <t>黄牛</t>
    </r>
    <r>
      <rPr>
        <sz val="10"/>
        <color indexed="8"/>
        <rFont val="宋体"/>
        <family val="0"/>
      </rPr>
      <t>发展养殖业；1户3人将项目资金1.62万元用于投资开办面条、馍馍铺</t>
    </r>
  </si>
  <si>
    <t>正尕村</t>
  </si>
  <si>
    <t>6户25人，产业扶持资金13.5万元，用于购买黄牛发展养殖业。</t>
  </si>
  <si>
    <t>项目户24户81人，总投资51.84万元，其中产业扶持资金43.74万元，自筹资金8.1万元。全部发展养殖业，购买绵羊464只、山羊184.</t>
  </si>
  <si>
    <t>年办村</t>
  </si>
  <si>
    <t>项目户6户28人，总投资20.65万元，其中产业扶持资金15.12万元，自筹资金5.53万元（资金来源530贷款、务工收入等）。发展养殖业（5户23人养黄牛，1户5人养仔猪）。</t>
  </si>
  <si>
    <t>其先村</t>
  </si>
  <si>
    <t>项目户6户25人，总投资19.95万元，其中产业扶持资金13.5万元，自筹资金6.45万元（资金来源为530贷款、畜棚建设砂石人工费用折算等）。发展养殖业，养黄牛19头。</t>
  </si>
  <si>
    <t>上米乃海村</t>
  </si>
  <si>
    <t>项目户4户14人，总投资13.06万元，其中产业扶持资金7.56万元，自筹资金5.5万元（来源于530贷款，挖虫草所获得的收入）。发展养殖业，养绵羊126只。</t>
  </si>
  <si>
    <t>完加村</t>
  </si>
  <si>
    <t>项目户12户65人，总投资45.75万元，其中产业扶持资金35.1万元，自筹资金10.65万元（来源于530贷款，挖虫草所获得的收入）。发展养殖业，养牛。</t>
  </si>
  <si>
    <t>拉格堂村</t>
  </si>
  <si>
    <t>项目户2户9人，总投资6.48万元，其中产业扶持资金4.86万元，自筹资金1.62万元（资金来源为530贷款、外出打工等）。发展养殖业，养绵羊60只。</t>
  </si>
  <si>
    <t>角加村</t>
  </si>
  <si>
    <t>项目户23户88人，总投资70.46万元，其中产业扶持资金47.52万元，自筹资金22.94万元（资金来源为530贷款、外出打工等）。发展养殖业，养黄牛69头。</t>
  </si>
  <si>
    <t>（十）</t>
  </si>
  <si>
    <t xml:space="preserve">贡什加村   </t>
  </si>
  <si>
    <t>购置西门塔尔母牛进行分户养殖</t>
  </si>
  <si>
    <t xml:space="preserve">牙什扎乡  </t>
  </si>
  <si>
    <t>购置农用三轮车10辆，发展货物运输</t>
  </si>
  <si>
    <t>10户43人将产业扶持资金23.22万元用于购买西门塔尔母牛发展养殖业；6户27人将产业扶持资金14.58万元用于购买农用三轮车发展货物运输</t>
  </si>
  <si>
    <t>拉卡村</t>
  </si>
  <si>
    <t>6户26人将产业扶持资金14.04万元用于购买高原耐寒母牦牛发展养殖业；7户30人将产业扶持资金16.2万元购买农用三轮车发展货物运输</t>
  </si>
  <si>
    <t>塔二村</t>
  </si>
  <si>
    <t>11户44人将产业扶持资金23.76万元用于购买高原耐寒母牦牛发展养殖业；5户17人将产业扶持资金9.18万元用于购买绵羊发展养殖业</t>
  </si>
  <si>
    <t>白加吉村</t>
  </si>
  <si>
    <t>（十一）</t>
  </si>
  <si>
    <t xml:space="preserve">甘都街村  </t>
  </si>
  <si>
    <t>47户219人养殖业；5户21人运输业；47户229人餐饮业；2户11人经商业。</t>
  </si>
  <si>
    <t xml:space="preserve">关巴村   </t>
  </si>
  <si>
    <t>32户148人餐饮业；1户5人种植业；1户4人运输业；1户5人经商；1户2人养殖。</t>
  </si>
  <si>
    <t xml:space="preserve">桥头村   </t>
  </si>
  <si>
    <t>9户52人养殖业；2户12人经商；1户6人餐饮业。</t>
  </si>
  <si>
    <t xml:space="preserve">唐寺岗村   </t>
  </si>
  <si>
    <t>14户53人养殖业；18户77人餐饮业；</t>
  </si>
  <si>
    <t>9户37人将项目资金19.98万元用于采购牛、羊、猪发展养殖业；19户89人将项目资金48.06万元用于发展餐饮业；7户28人将项目资金15.12万元用于发展运输业； 9户29人将项目资金15.66万元用于个体经营。</t>
  </si>
  <si>
    <t xml:space="preserve"> 2户9人将项目资金4.86万元用于发展餐饮业；1户3人将项目资金1.62万元用于经商；7户26人将项目资金14.04万元用于采购羊发展养殖业</t>
  </si>
  <si>
    <t xml:space="preserve"> 28户115人将项目资金62.1万元用于发展餐饮业；7户28人将项目资金15.12万元用于采购牛、羊发展养殖业。</t>
  </si>
  <si>
    <t>东风</t>
  </si>
  <si>
    <t>8户37人将项目资金19.98万元用于发展餐饮业；1户2人将项目资金1.08万元用于经商；6户24人将项目资金12.96万元用于采购牛、羊发展养殖业</t>
  </si>
  <si>
    <t>东一</t>
  </si>
  <si>
    <t>15户58人将项目资金31.32万元用于采购牛、羊发展养殖业；27户107人将项目资金57.78万元用于发展餐饮业；1户5人将项目资金2.7万元用于发展运输业；2户6人将项目资金3.24万元用于个体经营</t>
  </si>
  <si>
    <t>东三</t>
  </si>
  <si>
    <t xml:space="preserve"> 11户47人将项目资金25.38万元用于采购牛、羊发展养殖业；7户20人将项目资金10.8万元用于发展餐饮业；1户3人将项目资金1.62万元用于发展运输业。</t>
  </si>
  <si>
    <t>东四</t>
  </si>
  <si>
    <t>5户 20人将项目资金10.8万元用于采购羊发展养殖业；3户16人将项目资金8.64万元用于发展餐饮业</t>
  </si>
  <si>
    <t>苏合加</t>
  </si>
  <si>
    <t>4户 22人将项目资金11.88万元用于采购羊发展养殖业；9户50人将项目资金27万元用于发展餐饮业。</t>
  </si>
  <si>
    <t>项目户53户199人，总投资372.46万元（产业扶持资金107.46万元，530贷款265万元）。其中，14户50人资金27万元入股拉面馆；39户149人资金80.46万元购绵羊894只；</t>
  </si>
  <si>
    <t>上四合生村</t>
  </si>
  <si>
    <t>项目户36人170人，总投资271.8万元（产业扶持资金91.8万元，530贷款180万元）。其中，35人167人资金90.18万元发展餐饮业；1户3人资金1.62万元购置黑白花牛2只。</t>
  </si>
  <si>
    <t>东五村</t>
  </si>
  <si>
    <t>项目户9户26人，总投资59.04万元（产业扶持资金14.04万元，530贷款45万元），合伙经营餐饮。</t>
  </si>
  <si>
    <t>东二村</t>
  </si>
  <si>
    <t>项目户9户34人，，产业扶持资金18.36万元。其中，6户20人资金10.8万元购买牛、羊、猪进行养殖；1户4人资金7.16万元（产业扶持资金2.16万元，贷款5万元）在西宁经营餐馆。2户10人运输业。</t>
  </si>
  <si>
    <t>拉目村</t>
  </si>
  <si>
    <t>项目户17户78人，产业扶持资金42.12万元。其中，4户15人餐饮业；1户6人购农用车1辆；12户57人养殖业。</t>
  </si>
  <si>
    <t>下四合生村</t>
  </si>
  <si>
    <t>项目户16户57人，产业扶持资金30.78万元。其中8户29人养羊；8户28人拉面馆。</t>
  </si>
  <si>
    <t>列卜加村</t>
  </si>
  <si>
    <t>项目户20户89人，产业扶持资金48.06万元。其中，7户36人养殖业；9户44人餐饮业；1户1人运输业；3户8人个体经营。</t>
  </si>
  <si>
    <t>朱乎隆村</t>
  </si>
  <si>
    <t>项目户16户58人，产业扶持资金31.32万元。其中，9户36人资金19.44万元，购买黑白花牛21头；7户22人资金11.88万元发展餐饮业。</t>
  </si>
  <si>
    <t>贡什加村</t>
  </si>
  <si>
    <t>项目户8户39人，产业扶持资金21.06万元。其中，5户24人发展养殖业；3户15人发展餐饮业。</t>
  </si>
  <si>
    <t>牙目村</t>
  </si>
  <si>
    <t>项目户8户41人，产业扶持资金22.14万元。其中，2户8人养殖业；5户28人餐饮业。1户5人个体经营。</t>
  </si>
  <si>
    <t>（十二）</t>
  </si>
  <si>
    <t xml:space="preserve">参二村   </t>
  </si>
  <si>
    <t>7户28人自建棚圈户均50平方米，采购藏系羊196只，7户23人自建棚圈户均60平方米，采购西门塔肉牛23头。</t>
  </si>
  <si>
    <t xml:space="preserve">拉公麻村 </t>
  </si>
  <si>
    <t>引进耐寒牦牛40头</t>
  </si>
  <si>
    <t xml:space="preserve">园艺场村 </t>
  </si>
  <si>
    <t>投入化隆县勇祥种养殖专业合作社用于该厂扩大养殖规模再生产，每年按6%的分利进行分利，投资期限为5年</t>
  </si>
  <si>
    <t xml:space="preserve">完干滩村 </t>
  </si>
  <si>
    <t xml:space="preserve">沙拉沟村  </t>
  </si>
  <si>
    <t>改扩建原有棚圈5个200平方米，户均40平方米，采购藏系羊93只</t>
  </si>
  <si>
    <t xml:space="preserve">盘龙曲玛村 </t>
  </si>
  <si>
    <t>1.张生平一户5人的产业扶持资金2.7万元投入到其和马永恒合开的恒平餐馆中通过扩大规模，实现增收。2.将扶持对象刘占成一户2人1.08万元业扶持资金通过购买藏系羊及饲料，购买15只藏系羊，进行家庭繁育养殖出售等方式收获利润。3.将其余13户 36人贫困户产业扶持资金19.44元作为股金，投入化隆县勇祥种养殖专业合作社，按6%的分利进行分利，投资期限为5年。</t>
  </si>
  <si>
    <t xml:space="preserve">宗尕塘村   </t>
  </si>
  <si>
    <t xml:space="preserve">曲日么卡村 </t>
  </si>
  <si>
    <t>项目户自筹资金改扩建原有棚圈8个240平方米，户均30平方米，采购繁育黄牛29头</t>
  </si>
  <si>
    <t>23户102人将项目资金55.08万元用于购置三轮车发展运输业；2户9人将项目资金4.86万元用于开拉面馆发展餐饮业；2户6人将项目资金3.24万元用于采购西门塔尔牛、饲料发展养殖业；2户11人将项目资金5.94万元用于发展小卖铺、面条加工等商贸业；1户3人将项目资金1.62万元用于购置手扶拖拉机和脱谷机发展农业及农业服务业</t>
  </si>
  <si>
    <t>参三村</t>
  </si>
  <si>
    <t>5户22人将项目资金11.88万元用于购置农用三轮车和客运面包车发展乡村客运和运输业；19户107人将项目资金57.78万元用于开拉面馆发展餐饮业；10户52人将项目资金28.08万元用于采购藏系羊、饲料发展养殖业；1户5人将项目资金2.7万元用于采购西门塔肉牛、饲料发展养殖业；1户5人将项目资金2.7万元用于购买货架和商品在本村开小卖部</t>
  </si>
  <si>
    <t>塘三村</t>
  </si>
  <si>
    <t>16户75人将项目资金40.5万元用于开拉面馆发展餐饮业；7户28人将项目资金15.12万元用于采购藏系羊、饲料发展养殖业；2户8人将项目资金4.32万元用于采购西门塔尔牛、饲料发展养殖业；1户4人将项目资金2.16万元用于采购黑白花牛、饲料发展养殖业；1户7人将项目资金3.78万元用于在本村开设压面铺馍馍铺</t>
  </si>
  <si>
    <t>上滩村</t>
  </si>
  <si>
    <t>2户9人将项目资金4.86万元用于购置三轮车发展运输业；6户26人将项目资金14.04万元用于开拉面馆发展餐饮业；5户26人将项目资金14.04万元用于采购藏系羊、饲料发展养殖业；10户45人将项目资金24.3万元用于采购西门塔尔牛、饲料发展养殖业；3户11人将项目资金5.94万元用于购置设备、配件、修建铺面等发展小型商业（家电维修、油料加工、小卖铺）</t>
  </si>
  <si>
    <t>下多巴二村</t>
  </si>
  <si>
    <t>项目户18户68人，产业扶持资金36.72万元。其中，2户7人资金3.78万元购置时风牌三轮车发展运输业；9户28人资金15.12万元合资开拉面馆；5户22人资金11.88万元购买藏系羊146只发展养殖业；1户5人资金2.7万元购买西门塔尔牛5头发展养殖业；1户6人资金3.24万元，在村内开设电焊铺。</t>
  </si>
  <si>
    <t>城车村</t>
  </si>
  <si>
    <t>项目户29户118人，产业扶持资金63.72万元。其中，3户12人购置农用三轮车发展运输业；9户39人开拉面馆；13户52人采购藏系羊328只发展养殖业；4户15人采购6月龄西门塔尔牛15头发展养殖业。</t>
  </si>
  <si>
    <t>项目户51户160人，产业扶持资金86.4万元。其中，2户6人资金3.24万元合资开拉面馆；2户3人资金1.62万元采购藏系羊19只发展养殖业；38户112人资金60.48万元采购6月龄西门塔尔牛112头发展养殖业；7户31人资金16.74万元采购长白猪124头发展养殖业；2户8人资金4.32万元在本村开设小卖铺。</t>
  </si>
  <si>
    <t>（十三）</t>
  </si>
  <si>
    <t xml:space="preserve">塔麻村   </t>
  </si>
  <si>
    <t>引进西门塔儿肉乳兼用牛80头，农户分散养殖</t>
  </si>
  <si>
    <t xml:space="preserve">安关村  </t>
  </si>
  <si>
    <t>引进能繁母牦牛120头，农户分散养殖。</t>
  </si>
  <si>
    <t xml:space="preserve">安具乎村 </t>
  </si>
  <si>
    <t>改扩建原有棚圈8个400平方米。养殖绵羊232只</t>
  </si>
  <si>
    <t xml:space="preserve">初二村   </t>
  </si>
  <si>
    <t>购买化隆县巴燕镇商铺或群科新区商铺60㎡，收取租金，人均分利的方式经营</t>
  </si>
  <si>
    <t>11户57人，将产业扶持资金30.78万元用于购买能繁黄牛发展养殖业</t>
  </si>
  <si>
    <t>18户113人，将产业扶持资金61.02万元用于购买能繁母牛发展养殖业</t>
  </si>
  <si>
    <t>上恰藏村</t>
  </si>
  <si>
    <t>10户44人，将产业扶持资金23.76万元用于购买能繁黄牛发展养殖业</t>
  </si>
  <si>
    <t>主庄村</t>
  </si>
  <si>
    <t>15户55人，将产业扶持资金29.7万元用于购买能繁乳牛发展养殖业</t>
  </si>
  <si>
    <t>项目户29户139人，产业扶持资金75.06万元，采购能繁西门塔尔乳牛100头。</t>
  </si>
  <si>
    <t>公保吾具村</t>
  </si>
  <si>
    <t>项目户12户46人，产业扶持资金24.84万元，发展西门塔尔肉乳兼用牛养殖。</t>
  </si>
  <si>
    <t>扎西庄村</t>
  </si>
  <si>
    <t>项目户10户46人，产业扶持资金24。84万元，发展黄牛养殖。</t>
  </si>
  <si>
    <t>拉尕鲁村</t>
  </si>
  <si>
    <t>项目户16户70人，产业扶持资金37.8万元，发展西门塔尔肉乳兼用牛养殖。</t>
  </si>
  <si>
    <t>（十四）</t>
  </si>
  <si>
    <t>购买牛犊、未成年精羊、饲料等发展养殖业</t>
  </si>
  <si>
    <t xml:space="preserve">尔洞门村 </t>
  </si>
  <si>
    <t>购买黑白花母牛分户发展养殖业</t>
  </si>
  <si>
    <t>乙什春二村</t>
  </si>
  <si>
    <t>30户151人，将产业扶持资金81.54万元用于购买西门塔尔母牛发展养殖业</t>
  </si>
  <si>
    <t>31户137人，将产业扶持资金73.98万元用于购买西门塔尔母牛发展养殖业</t>
  </si>
  <si>
    <t>上塔加村</t>
  </si>
  <si>
    <t>10户41人，将产业扶持资金22.14万元用于购买西门塔尔母牛发展养殖业</t>
  </si>
  <si>
    <t>其后昂村</t>
  </si>
  <si>
    <t>6户31人，将产业扶持资金16.74万元用于购买西门塔尔母牛发展养殖业</t>
  </si>
  <si>
    <t>科才昂村</t>
  </si>
  <si>
    <t>8户38人，将产业扶持资金20.52万元用于购买西门塔尔母牛发展养殖业</t>
  </si>
  <si>
    <t>项目户39户179人，产业扶持资金96.66万元，购买12-20月龄西门塔尔肉乳兼用牛107头。</t>
  </si>
  <si>
    <t>关巴湾村</t>
  </si>
  <si>
    <t>项目户15户68人，产业扶持资金36.72万元，购买12-20月龄西门塔尔肉乳兼用牛40头。</t>
  </si>
  <si>
    <t>（十五）</t>
  </si>
  <si>
    <t>63户135人养殖藏系羊466只；7户20人从事拉面餐饮业；8户20人从事运输业连户购买一辆货车</t>
  </si>
  <si>
    <t xml:space="preserve">水库滩村   </t>
  </si>
  <si>
    <t>26户88人养殖藏系羊412只；1户4人养殖西门塔尔牛4头；1户3人养殖鸡1500只；29户97人从事拉面餐饮业；7户20人从事零售业</t>
  </si>
  <si>
    <t xml:space="preserve">雪什藏村 </t>
  </si>
  <si>
    <t>21户95人养殖蔵系羊594只；1户2人养殖西门塔尔牛3头；2户11人从事拉面餐饮业；1户6人种植枸杞20亩；1户3人开办打字复印店；2户11人开办小卖铺；1户7人开家庭作坊式酩馏酒厂。</t>
  </si>
  <si>
    <t xml:space="preserve">团一村   </t>
  </si>
  <si>
    <t>1户3人养殖羊20只；1户3人从事零售业，开办小卖铺；1户2人开办五金店；1户4人从事运输业，每户购买一辆货车；13户44人从事拉面餐饮业。</t>
  </si>
  <si>
    <t xml:space="preserve">团二村    </t>
  </si>
  <si>
    <t>3户14人从事拉面餐饮业；1户3人从事零售业共，开办小卖铺；2户6人从事运输业，每户购买一辆货车；2户8人从事养殖业，养殖藏系羊60只</t>
  </si>
  <si>
    <t xml:space="preserve">新一村   </t>
  </si>
  <si>
    <t>27户82人养殖藏系羊574只；3户6人从事零售业，全部开办小卖铺；1户2人从事加工业，开办裁缝铺</t>
  </si>
  <si>
    <t xml:space="preserve">新二村    </t>
  </si>
  <si>
    <t>11户37人从事拉面餐饮业；12户29人养殖藏系羊183只；1户2人养蜜蜂5箱</t>
  </si>
  <si>
    <t>8户29人将项目资金15.66万元用于发展餐饮业；4户14人将项目资金7.56万元用于发展运输业；5户18人将项目资金9.72万元用于采购羊发展养殖业；2户5人将项目资金2.7万元用于采购猪发展养殖业；6户22人将项目资金11.88万元用于发展种植业</t>
  </si>
  <si>
    <t>加路乎村</t>
  </si>
  <si>
    <r>
      <t>21户78人</t>
    </r>
    <r>
      <rPr>
        <sz val="10"/>
        <color indexed="8"/>
        <rFont val="宋体"/>
        <family val="0"/>
      </rPr>
      <t>将项目资金</t>
    </r>
    <r>
      <rPr>
        <sz val="10"/>
        <color indexed="8"/>
        <rFont val="宋体"/>
        <family val="0"/>
      </rPr>
      <t>42.12万元用于发展餐饮业；2户10人</t>
    </r>
    <r>
      <rPr>
        <sz val="10"/>
        <color indexed="8"/>
        <rFont val="宋体"/>
        <family val="0"/>
      </rPr>
      <t>将项目资金</t>
    </r>
    <r>
      <rPr>
        <sz val="10"/>
        <color indexed="8"/>
        <rFont val="宋体"/>
        <family val="0"/>
      </rPr>
      <t>5.4万元用于发展零售业；3户10人</t>
    </r>
    <r>
      <rPr>
        <sz val="10"/>
        <color indexed="8"/>
        <rFont val="宋体"/>
        <family val="0"/>
      </rPr>
      <t>将项目资金</t>
    </r>
    <r>
      <rPr>
        <sz val="10"/>
        <color indexed="8"/>
        <rFont val="宋体"/>
        <family val="0"/>
      </rPr>
      <t>5.4万元用于采购羊发展养殖业；1户4人</t>
    </r>
    <r>
      <rPr>
        <sz val="10"/>
        <color indexed="8"/>
        <rFont val="宋体"/>
        <family val="0"/>
      </rPr>
      <t>将项目资金</t>
    </r>
    <r>
      <rPr>
        <sz val="10"/>
        <color indexed="8"/>
        <rFont val="宋体"/>
        <family val="0"/>
      </rPr>
      <t>2.16万元用于发展种植业。</t>
    </r>
  </si>
  <si>
    <t>21户56人将项目资金30.24万元用于发展餐饮业；3户10人将项目资金5.4万元用于发展运输业；6户18人将项目资金9.72万元用于发展零售业；27户69人将项目资金37.26万元用于采购羊发展养殖业；4户10人将项目资金5.4万元用于采购牛发展养殖业；1户4人将项目资金2.16万元用于采购鸡发展养殖业；2户4人将项目资金2.16万元用于汽修；1户2人将项目资金1.08万元用于发展加工业</t>
  </si>
  <si>
    <t>27户96人将项目资金51.84万元用于发展餐饮业；11户43人将项目资金23.22万元用于发展运输业；9户31人将项目资金16.74万元用于发展零售业；1户3人将项目资金1.62万元用于养蜜蜂业；13户38人将项目资金20.52万元用于采购羊发展养殖业；3户9人将项目资金4.86万元用于采购牛发展养殖业；1户5人将项目资金2.7万元用于发展加工业</t>
  </si>
  <si>
    <t>日兰村</t>
  </si>
  <si>
    <t>10户34人将项目资金18.36万元用于发展运输业；1户4人将项目资金2.16万元用于开设家庭宾馆</t>
  </si>
  <si>
    <t>木哈村</t>
  </si>
  <si>
    <t>5户17人将项目资金9.18万元用于发展餐饮业；1户3人将项目资金1.62万元用于发展零售业；4户13人将项目资金7.02万元用于采购羊发展养殖业。</t>
  </si>
  <si>
    <t>文卜具村</t>
  </si>
  <si>
    <t>15户54人将项目资金29.16万元用于发展餐饮业；8户37人将项目资金19.98万元用于发展运输业；3户12人将项目资金6.48万元用于发展零售业；19户72人将项目资金38.88万元用于采购羊发展养殖业</t>
  </si>
  <si>
    <t>舍仁村</t>
  </si>
  <si>
    <t>项目户112户373人，产业扶持资金201.42万元。其中，49户161人资金86.94万元购置藏系羊945只；1户3人1.62万元购买黑白花奶牛4头；62户209人发展餐饮业。</t>
  </si>
  <si>
    <t>项目户35户140人，产业扶持资金75.6万元。其中，3户10人资金5.4万元购买藏系羊68只；3户11人资金5.94万元购买奶牛15头；22户89人资金48.06万元发展餐饮业；7户30人资金16.2万元经营零售业。</t>
  </si>
  <si>
    <t>乙沙一村</t>
  </si>
  <si>
    <t>项目户42户140人，产业扶持资金75.6万元。其中，19户65人发展餐饮业；2户8人发展运输业；21户87人发展养殖业。</t>
  </si>
  <si>
    <t>群科村</t>
  </si>
  <si>
    <t>项目户58户208人，产业扶持资金112.32万元。其中，17户57人发展餐饮业；1户4人发展运输业；6户25人经营零售业；34户122人发展养殖业.</t>
  </si>
  <si>
    <t>（十六）</t>
  </si>
  <si>
    <t xml:space="preserve">扎拉毛村 </t>
  </si>
  <si>
    <t>2户8人购置缝纫机及辅助设备；2户5人养殖业</t>
  </si>
  <si>
    <t xml:space="preserve">双格达村  </t>
  </si>
  <si>
    <t>4户16人购置缝纫机及辅助设备；4户10人养殖业</t>
  </si>
  <si>
    <t>2户6人将项目资金3.24万元投入到养殖合作社发展养殖业；1户5人将项目资金2.7万元购置奶牛发展养殖业；10户41人将项目资金22.14万元用于购羊发展养殖业；4户11人将项目资金5.94万元用于合作种植蔬菜经营；1户3人将项目资金1.62万元用于马铃薯种植经营；5户20人将项目资金10.8万元用于投入饭馆合作经营发展餐饮业；6户23人将项目资金12.42万元用于投入商铺发展商贸经营</t>
  </si>
  <si>
    <t>8户40人将项目资金21.6万元用于养殖奶牛；2户9人将项目资金4.86万元用于养殖牦牛；1户3人将项目资金1.62万元用于养殖羊；2户11人将项目资金5.94万元用于养殖猪</t>
  </si>
  <si>
    <r>
      <t>33户154人，</t>
    </r>
    <r>
      <rPr>
        <sz val="10"/>
        <color indexed="8"/>
        <rFont val="宋体"/>
        <family val="0"/>
      </rPr>
      <t>产业扶持项目资金83.16万元，集体在西宁市城中区全民健身中心购买51.97平米的商铺一间进行出租,对收益进行分红，合同期满后再另行协商继续出租或自营等事宜，商铺产权归以上贫困户所有</t>
    </r>
  </si>
  <si>
    <t>2户6人将项目资金3.24万元用于购置肉牛发展养殖业；4户14人将项目资金7.56万元用于购置细毛羊发展养殖业；8户29人将项目资金15.66万元用于经营拉面馆发展餐饮业。</t>
  </si>
  <si>
    <t>扎三村</t>
  </si>
  <si>
    <t>17户72人，产业扶持项目资金38.88元，分3组（5户24人1组，5户22人1组，7户26人1组）在省内外经营拉面馆。</t>
  </si>
  <si>
    <t>扎四村</t>
  </si>
  <si>
    <t>15户50人，产业扶持资金27万元，全部用于购买能繁黄牛发展养殖业。</t>
  </si>
  <si>
    <r>
      <t>25户96人，</t>
    </r>
    <r>
      <rPr>
        <sz val="10"/>
        <color indexed="8"/>
        <rFont val="宋体"/>
        <family val="0"/>
      </rPr>
      <t>产业扶持资</t>
    </r>
    <r>
      <rPr>
        <sz val="10"/>
        <color indexed="8"/>
        <rFont val="宋体"/>
        <family val="0"/>
      </rPr>
      <t>51.84万元，分2组（12户48人1组，13户48人1组）在省内外经营拉面馆，</t>
    </r>
  </si>
  <si>
    <t>冷轧村</t>
  </si>
  <si>
    <t>1户7人将项目资金3.78万元购买牦牛发展养殖业；7户26人将项目资金14.04万元用于购买能繁黄牛发展养殖业。</t>
  </si>
  <si>
    <t>滩滩村</t>
  </si>
  <si>
    <t>1户3人将项目资金1.62万元用于购买黄牛发展养殖业；2户6人将项目资金3.24万元以投亲靠友方式合作开拉面馆；4户17人将项目资金9.18万元用于自主经营拉面馆</t>
  </si>
  <si>
    <t>科台村</t>
  </si>
  <si>
    <r>
      <t>1</t>
    </r>
    <r>
      <rPr>
        <sz val="10"/>
        <color indexed="8"/>
        <rFont val="宋体"/>
        <family val="0"/>
      </rPr>
      <t>户1人0.54万元</t>
    </r>
    <r>
      <rPr>
        <sz val="10"/>
        <color indexed="8"/>
        <rFont val="宋体"/>
        <family val="0"/>
      </rPr>
      <t>以投亲靠友方式</t>
    </r>
    <r>
      <rPr>
        <sz val="10"/>
        <color indexed="8"/>
        <rFont val="宋体"/>
        <family val="0"/>
      </rPr>
      <t>合伙开拉面馆；6</t>
    </r>
    <r>
      <rPr>
        <sz val="10"/>
        <color indexed="8"/>
        <rFont val="宋体"/>
        <family val="0"/>
      </rPr>
      <t>户29人15.66万元用于自主经营拉面馆；</t>
    </r>
    <r>
      <rPr>
        <sz val="10"/>
        <color indexed="8"/>
        <rFont val="宋体"/>
        <family val="0"/>
      </rPr>
      <t>5户27人14.58万元购买牛羊发展养殖业</t>
    </r>
  </si>
  <si>
    <r>
      <t>2户7人将项目资金3.78万元用于合作开拉面馆发展餐饮业；</t>
    </r>
    <r>
      <rPr>
        <sz val="10"/>
        <color indexed="8"/>
        <rFont val="宋体"/>
        <family val="0"/>
      </rPr>
      <t>6户28人将项目资金15.12万元用于自主经营拉面馆发展餐饮业</t>
    </r>
    <r>
      <rPr>
        <sz val="10"/>
        <color indexed="8"/>
        <rFont val="宋体"/>
        <family val="0"/>
      </rPr>
      <t>；2户6人将项目资金3.24万元用于购买牛羊发展养殖业</t>
    </r>
  </si>
  <si>
    <t>项目户34户128人，产业扶持资金69.12万元。其中10户38人养殖奶牛，15户57人养羊，4户16人养猪，2户6人合伙经营饭馆，2户6人合伙经营商店，1户5人摩托车修理铺。</t>
  </si>
  <si>
    <t>项目户31户126人，产业扶持资金68.04万元。购买位于群科新区民生路御景苑世纪公园中心1楼69.03平方米的商铺。</t>
  </si>
  <si>
    <t>扎一村</t>
  </si>
  <si>
    <t>项目户29户133人，产业扶持资金71.82万元。其中，6户33人养殖奶牛和牦牛；1户2人与亲戚合伙经营商铺；7户38人自主经营拉面馆；15户60人在省内外合伙经营拉面馆。</t>
  </si>
  <si>
    <t>要洞村</t>
  </si>
  <si>
    <t>项目户21户78人，产业扶持资金42.12万元，与海东市伊达餐饮管理投资有限公司合作在西宁市开办两家拉面馆。</t>
  </si>
  <si>
    <t>上脑村</t>
  </si>
  <si>
    <t>项目户8户33人，产业扶持资金17.82万元。其中，2户8人养殖细毛羊；6户25人自主开拉面馆。</t>
  </si>
  <si>
    <t>乙沙村</t>
  </si>
  <si>
    <t>项目户21户79人，产业扶持资金42.66万元。其中3户10人集中养殖细毛羊；11户43人合伙开拉面馆；1户3人投资小吃部；6户23人搞运输。</t>
  </si>
  <si>
    <t>浪隆村</t>
  </si>
  <si>
    <t>项目户11户49人，产业扶持资金26.46万元.其中，2户9人分散养殖牦牛；4户15人合伙开饭馆；5户25人合伙开两家商店。</t>
  </si>
  <si>
    <t>香乙麻村</t>
  </si>
  <si>
    <t>项目户9户36人，产业扶持资金19.44万元。其中，1户3人在尖扎县康杨镇自主经营麻辣烫馆；1户6人在扎巴镇自主经营拉面馆；7户27人与本村马二多合伙在河北开拉面馆</t>
  </si>
  <si>
    <t>（十七）</t>
  </si>
  <si>
    <t xml:space="preserve">德加村  </t>
  </si>
  <si>
    <t>3户15人繁育羊、牛。</t>
  </si>
  <si>
    <t xml:space="preserve">沙吾昂村  </t>
  </si>
  <si>
    <t>14户44人购买繁育牛；12户38人发展拉面经济</t>
  </si>
  <si>
    <t xml:space="preserve">寺台村    </t>
  </si>
  <si>
    <t>4户9人养殖能繁母猪；1户4人种植枸杞；</t>
  </si>
  <si>
    <t xml:space="preserve">白土庄村  </t>
  </si>
  <si>
    <t>购买细毛羊240只</t>
  </si>
  <si>
    <t xml:space="preserve">河滩庄村   </t>
  </si>
  <si>
    <t>分户养殖能繁黄牛</t>
  </si>
  <si>
    <t>9户34人将产业扶持资金18.36万元用于购买黄牛犊发展养殖业；4户24人将产业扶持资金12.96万元用于购买羊羔、饲料进行繁育；18户88人将产业扶持资金47.52万元用于开拉面小吃店发展餐饮业；1户4人将产业扶持资金2.16万元用于在自家临街处开一家小商店；</t>
  </si>
  <si>
    <t>4户14人将产业扶持资金7.56万元用于购买牛犊发展养殖业；4户17人将产业扶持资金9.18万元用于购买羊羔发展养殖业；1户4人将产业扶持资金2.16万元用于购买牦牛犊发展养殖业；1户4人将产业扶持资金2.16万元用于投资入股到亲戚的拉面店；1户4人将产业扶持资金2.16万元用于在群科新区租一间铺面经营汽车补胎修理铺</t>
  </si>
  <si>
    <t>5户19人将产业扶持资金10.26万元用于购买牛犊发展养殖业；15户60人将产业扶持资金32.4万元用于购买牦牛犊发展养殖业；1户2人将产业扶持资金1.08万元用于购买羊羔育肥发展养殖业；1户7人将产业扶持资金3.78万元用于购买山羊羔繁育发展养殖业；</t>
  </si>
  <si>
    <t>10户47人将产业扶持资金25.38万元用于购买羊羔发展养殖业；5户20人将产业扶持资金10.8万元用于亲戚朋友的5家拉面店经营。</t>
  </si>
  <si>
    <t>1户3人将产业扶持资金1.62万元用于购买黄牛发展养殖业；7户18人将产业扶持资金9.72万元用于购买羊羔育肥发展养殖业；14户46人将产业扶持资金24.84万元用于投入到亲戚朋友的14家拉面店扩大经营；1户2人将产业扶持资金1.08万元用于投资开一家小商店</t>
  </si>
  <si>
    <t>红一村</t>
  </si>
  <si>
    <t>11户44人，将产业扶持资金23.76万元用于购买羊羔和部分饲料发展棚圈养殖</t>
  </si>
  <si>
    <t>6户22人将产业扶持资金11.88万元用于购买牛犊，进行棚圈养殖；3户16人将产业扶持资金8.64万元用于购买羊羔和部分饲料发展养殖；</t>
  </si>
  <si>
    <t>项目户20户92人，总投资61.68万元，其中产业扶持资金49.68万元，530贷款5万元，互助资金2万元。其中，1户3人产业扶持资金1.62万元，购买仔猪20头，公猪1头，发展养殖。17户80人，产业扶持资金43.2万元，购买牦牛犊144头，发展养殖业。1户4人，总资金7.16万元（产业扶持资金2.16万元，530贷款5万元）在群科镇街道门面房开1家小商店。1户5人总资金9.7万元（产业扶持资金2.7万元，金融扶贫贷款5万元，互助资金2万元）在玉树治多县从事饭馆。</t>
  </si>
  <si>
    <t>尔尕昂村</t>
  </si>
  <si>
    <t>项目户27户78人，产业扶持资金42.12万元。其中，2户5人资金2.7万元，购买牦牛犊9头发展养殖业；23户68人资金36.72万元，购买奶牛36头发展养殖业；2户5人资金2.7万元，购买6月龄欧拉型藏羊36只发展养殖业。</t>
  </si>
  <si>
    <t>雄村</t>
  </si>
  <si>
    <t>项目户6户24人，产业扶持资金12.96万元。其中，2户7人资金3.78万元，购买西门塔尔牛7头发展养殖业；3户14人资金7.56万元，购买6月龄欧拉型藏羊108只发展养殖业。</t>
  </si>
  <si>
    <t>尕么甫村</t>
  </si>
  <si>
    <t>项目户27户90人，总资金53.6万元（产业扶持资金48.6万元，金融扶贫贷款5万元）。其中，5户15人资金8.1万元，购买西门塔尔牛犊15头发展养殖业；1户4人资金2.16万元，购买牦牛犊8头发展养殖业；4户16人资金8.64万元，购买母猪25头，公猪1头发展养殖业；3户11人资金5.94万元，购买6月龄仔猪30头发展养殖业；13户40人资金21.6万元，购买6月龄欧拉型藏羊292只发展养殖业；1户4人资金7.16万元（产业扶持资金2.16万元，金融扶贫贷款5万元），在亲戚的帮助下辽宁合开拉面馆。</t>
  </si>
  <si>
    <t>（十八）</t>
  </si>
  <si>
    <t>公伯峡管委会</t>
  </si>
  <si>
    <t xml:space="preserve">隆康一村  </t>
  </si>
  <si>
    <t>4户10人在现有的牛棚养殖肉牛，购买肉母牛6头，公牛1头。形成养殖规模后，申请办理家庭牧场。4户14投资入股亲戚开办的拉面馆，并在拉面馆打工就业。</t>
  </si>
  <si>
    <t xml:space="preserve">隆康二村 </t>
  </si>
  <si>
    <t>1户2人自家养蜜蜂，8户34人入股拉面馆</t>
  </si>
  <si>
    <t>（十九）</t>
  </si>
  <si>
    <t xml:space="preserve">黄河沿村  </t>
  </si>
  <si>
    <t>购置斯格仔猪、黑白花奶牛、采购饲料、农用三轮车发展货物运输业</t>
  </si>
  <si>
    <t>化隆县“十三五”脱贫资产收益项目及投资表</t>
  </si>
  <si>
    <t>扶贫产业园项目</t>
  </si>
  <si>
    <t>青海省扶贫拉面产业园</t>
  </si>
  <si>
    <t>将项目资金1000万元以投资固定收益分红方式投入到青海源隆拉面产业集团股份有限公司用于流动资金，资金使用期限为三年，三年期满后再另行协商续签事宜，在合同期间，按照“负赢不负亏”的原则，由该公司按每年不低于6%且逐年增加0.3%的收益率进行分红，并将分红上缴至县扶贫局，统筹安排用于扩大产业园辐射相关村的互助社资金。同时，该企业要提供不低于1000万元的财产担保，并进行司法公证。涉及6个村（阿藏吾具、日古村、贡什加村、列村、塔麻村、</t>
  </si>
  <si>
    <t>化隆县50万只蛋肉鸡养殖省级扶贫产业园建设项目</t>
  </si>
  <si>
    <t>将项目资金1500万元以投资固定收益分红方式投入到化隆县群科绿禽农牧开发有限公司用于流动资金，资金使用期限为三年，三年期满后再另行协商续签事宜，在合同期间，按照“负赢不负亏”的原则，由该公司按每年不低于6%且逐年增加0.3%的收益率进行分红，并将分红资金按年度一次性上缴至县扶贫局，统筹安排用于扩大产业园辐射相关村的互助社资金。同时，该企业要提供不低于1500万元的财产担保，并进行司法公证。涉及9个村（拉卡村、松赛村、德一村、西后加村、安达其哈村、水库滩村、水库滩村、沙一村、参果滩二村）</t>
  </si>
  <si>
    <t>公扎村</t>
  </si>
  <si>
    <t>购买巴燕镇综合农贸市场摊位1个</t>
  </si>
  <si>
    <t>卡昂村</t>
  </si>
  <si>
    <t>购买巴燕镇综合农贸市场摊位2个</t>
  </si>
  <si>
    <t>朱家湾村</t>
  </si>
  <si>
    <t>将项目资金投入到村村成立的辉成种养殖专业合作社，以6%进行分红</t>
  </si>
  <si>
    <t>卷康村</t>
  </si>
  <si>
    <t>将项目资金投入到村村成立的兴明种养殖专业合作社，以6%进行分红</t>
  </si>
  <si>
    <t>全村28户贫困户106人共同在巴燕镇农贸综合市场购置铺面1处，产权共有利益共享，共同经营共同分红。</t>
  </si>
  <si>
    <t>项加吾具村</t>
  </si>
  <si>
    <t>购置商铺</t>
  </si>
  <si>
    <t>乡旦庄村</t>
  </si>
  <si>
    <t>拉卡村、香塔村、高跃村</t>
  </si>
  <si>
    <t>将项目资金投入到西宁宁通市政工程有限公司，以10%分红</t>
  </si>
  <si>
    <t>将项目资金投入到化隆县华泰餐饮开发有限公司发展餐饮业，以10%进行分红</t>
  </si>
  <si>
    <t>工二村</t>
  </si>
  <si>
    <t>将项目资金投入到村村人成立的西宁宁通市政工程有限公司，以10%进行分红</t>
  </si>
  <si>
    <t>二塘村</t>
  </si>
  <si>
    <t>购买化隆县综合农贸市场1个摊位进行出租分红</t>
  </si>
  <si>
    <t>项目户21户77人，产业扶持资金41.58万元，入股化隆县二塘乡尕吾山原生态土鸡养殖合作社。</t>
  </si>
  <si>
    <t>本村成立耐寒牦牛养殖合作社，所得收益分配给贫困人口</t>
  </si>
  <si>
    <t>雄哇村</t>
  </si>
  <si>
    <t>土哇仓村</t>
  </si>
  <si>
    <t>购买群科新区商铺108平方米</t>
  </si>
  <si>
    <t>卡什代村</t>
  </si>
  <si>
    <t>将项目资金投入到村村村民经营的拉面馆，以10%进行分红</t>
  </si>
  <si>
    <t>支乎具村</t>
  </si>
  <si>
    <t>牙曲滩村</t>
  </si>
  <si>
    <t>投资化隆县德隆建筑服务有限公司</t>
  </si>
  <si>
    <t>新建畜棚2栋1200㎡（病畜隔离舍100㎡），青贮池750㎡，购置肉羊900只；新建病死畜无害化处理一套64m³（4m×4m×4m），堆粪场200㎡；新建饲料房40㎡、办公用房40㎡、兽医室20㎡、消毒室20㎡、消毒池40m³；修建专用供电设施及线路300米，供水线路200米，污水管道200米，进场道路100米，大门一座，围墙310米；购置粉碎机1台套，铡草机1台、兽医及防疫设备一套</t>
  </si>
  <si>
    <t>拉村</t>
  </si>
  <si>
    <t>在群科新区购买化隆县金沙洲房地产开发有限公司铺面35㎡（1.1万元/㎡），产权归团结村建档立卡贫困户</t>
  </si>
  <si>
    <t>哇西村村</t>
  </si>
  <si>
    <t>民族服饰加工</t>
  </si>
  <si>
    <t>徳一村</t>
  </si>
  <si>
    <t>在群科新区购买化隆县金沙洲房地产开发有限公司铺面195㎡（1.1万元/㎡），产权归徳一村建档立卡贫困户</t>
  </si>
  <si>
    <t>38户171人，产业扶持资金92.34万元，用于在群科新区购买化隆县金沙洲房地产开发有限公司铺面进行出租分红</t>
  </si>
  <si>
    <t>团结村</t>
  </si>
  <si>
    <t>在群科新区购买化隆县金沙洲房地产开发有限公司铺面39㎡（1.1万元/㎡），产权归团结村建档立卡贫困户</t>
  </si>
  <si>
    <t>49户221人，产业扶持资金119.34万元，用于修建畜棚、青贮池、堆粪场、消毒池、饲料房、办公用房、消毒室、兽医室、大门、供水线路及污水管道、粉碎机、铡草机、兽医及防疫设备、肉羊、饲料等发展养殖业。</t>
  </si>
  <si>
    <t>28户119人，产业扶持资金64.26万元，用于新建畜棚、青贮池、堆粪场、消毒池、饲料房、办公用房、消毒室、兽医室、大门一座、供水线路及污水管道、粉碎机、铡草机、兽医及防疫设备、肉牛等发展养殖业</t>
  </si>
  <si>
    <t>后沟村</t>
  </si>
  <si>
    <t>中拉干村</t>
  </si>
  <si>
    <t>尕西沟村</t>
  </si>
  <si>
    <t>购买商铺</t>
  </si>
  <si>
    <t>购置巴燕镇农贸市场摊位8个</t>
  </si>
  <si>
    <t>阿扎卜扎村</t>
  </si>
  <si>
    <t>购置巴燕镇农贸市场摊位6个</t>
  </si>
  <si>
    <t>在县农贸综合市场购置摊位5个进行出租分红</t>
  </si>
  <si>
    <t>投资在化隆县上购置一处商铺进行出租分红</t>
  </si>
  <si>
    <t>克么村</t>
  </si>
  <si>
    <t>在县农贸综合市场购置摊位9个进行出租分红</t>
  </si>
  <si>
    <t>下地滩村</t>
  </si>
  <si>
    <t>在化隆县上购置一处商铺进行出租分红</t>
  </si>
  <si>
    <t>西下村</t>
  </si>
  <si>
    <t>化隆县上购置一处商铺进行出租分红</t>
  </si>
  <si>
    <t>东上村</t>
  </si>
  <si>
    <t>5户11人将项目资金5.94万元用于采购黑白花奶牛发展养殖业；17户59人将项目资金31.86万元投入化隆县拓隆建筑有限责任公司进行折股量化，在合同期内，以投资额的10％（每年）进行利润分红，合同期满后再另行协商</t>
  </si>
  <si>
    <t>东下村</t>
  </si>
  <si>
    <t>22户61人，产业扶持资金32.94万元，在化隆县境内购置30平方米商铺一处进行出租分红。</t>
  </si>
  <si>
    <t>上加合村</t>
  </si>
  <si>
    <t>27户128人，产业扶持资金69.12万元，在化隆县境内购置55平方米一处商铺进行出租分红。</t>
  </si>
  <si>
    <t>绽麻村</t>
  </si>
  <si>
    <t>26户92人，产业扶持资金49.68万元，在化隆县境内购置40平方米一处商铺进行出租分红。</t>
  </si>
  <si>
    <t>西上村</t>
  </si>
  <si>
    <t>29户105人，产业扶持资金56.7万元，在化隆县境内购置36平方米商铺一处进行出租分红</t>
  </si>
  <si>
    <t>藏滩村</t>
  </si>
  <si>
    <t>20户88人，产业扶持资金47.52万元，全部投入拉面产业，通过折股量化实行分红，分红比例按10%计。</t>
  </si>
  <si>
    <t>北街村</t>
  </si>
  <si>
    <t>18户79人，产业扶持资金42.66万元，全部投入北街村蒋永海油料加工坊，通过实行包盈不包亏的方式年底利润分红，分红比例按10%计算</t>
  </si>
  <si>
    <t>哈洞村</t>
  </si>
  <si>
    <t>项目户23户86人，产业扶持资金46.44万元，在化隆县境内购置一处商铺。</t>
  </si>
  <si>
    <t>查一村</t>
  </si>
  <si>
    <t>将项目资金投入到本村成立的华诚种植专业合作社，以10%分红</t>
  </si>
  <si>
    <t>购买巴燕镇综合农贸市场摊位3个</t>
  </si>
  <si>
    <t>购买化隆县巴燕镇综合农贸市场摊位两间</t>
  </si>
  <si>
    <t>购买化隆县巴燕镇综合农贸市场商铺1处</t>
  </si>
  <si>
    <t>6户21人投资化隆县标达建筑有限公司，连续三年在年底支付8%分红；13户45人投资拉面馆，扩大经营；5户19人贫困户将产业扶持资金合计102600元交由贫困户马鲁台负责经营（拉面地点：江苏省无锡市宜兴市邑南路电大对面商铺70-1），并连续三年在年底支付8%的分红。3户10人贫困户将产业扶持资金54000元投资给村民韩占忠批发牛羊肉，从尖扎县康扬镇清真屠宰场批发牛羊肉，发往浙江省杭州市40家拉面馆（有本村及亲戚共40家拉面馆）</t>
  </si>
  <si>
    <t>因松赛村是2016-2017年易地搬迁村，利用产业扶持资金合资购买化隆县帮农生态科技有限公司建设的农贸综合市场摊位2个（D11、C39）</t>
  </si>
  <si>
    <t>5户18人，将产业扶持资金9.72万元用于投入到本村马海云加油站（在尖扎县桥头），连续两年以产业扶持资金的8%进行分红，两年满后再另行协商续签事宜</t>
  </si>
  <si>
    <t>项目户11户46人，产业扶持资金24.84万元，修建规模50KW分布式光伏发电站。</t>
  </si>
  <si>
    <t>俄加村</t>
  </si>
  <si>
    <t>项目户9户25人，产业扶持资金13.5万元，购买化隆县帮农生态科技有限公司建设的农贸综合市场摊位2个。</t>
  </si>
  <si>
    <t>尕加村</t>
  </si>
  <si>
    <t>项目户5户22人，产业扶持资金11.88万元，购买化隆县帮农生态科技有限公司建设的农贸综合市场摊位1个。</t>
  </si>
  <si>
    <t>列仁村</t>
  </si>
  <si>
    <t>项目户5户15人，产业扶持资金8.1万元，购买化隆县帮农生态科技有限公司建设的农贸综合市场摊位1个。</t>
  </si>
  <si>
    <t>江扎村</t>
  </si>
  <si>
    <t>将项目资金投入到本村成立的恒源养殖专业合作社，以10%进行分红</t>
  </si>
  <si>
    <t>将项目资金投入到化隆县通源房地产有限公司，以10%进行分红</t>
  </si>
  <si>
    <t>塘春村</t>
  </si>
  <si>
    <t>将项目资金投入到青海万财汽车维修有限公司，以8%进行分械</t>
  </si>
  <si>
    <t xml:space="preserve">花科村 </t>
  </si>
  <si>
    <t>项目将全部资金折股投入到化隆县康醇青稞酩馏酒有限公司，每年以8%进行分红</t>
  </si>
  <si>
    <t>雄先村</t>
  </si>
  <si>
    <t>投入化隆晨云五金加工有限公司分红。合同期内，该公司每年以入股金5400元/人的8％（即432元/人）给入股的贫困人口分红。</t>
  </si>
  <si>
    <t>27户93人将项目资金50.22万元委托给中国建设银行股份有限公司化隆支行进行放贷，在合同期内，以8%的年收益率选择贷款企业，合同期满后再另行协商</t>
  </si>
  <si>
    <t>街道村</t>
  </si>
  <si>
    <t>19户41人，产业扶持资金22.14万元。全部投入到化隆县支扎乡寿胜经销店，在合同期内按投资额的7％比例收益分红，合同期满后另行协商</t>
  </si>
  <si>
    <t>项目户7户22人，总投资11.88万元，其中产业扶持资金11.88万元。将全部资金投入化隆县建明水产养殖专业合作社进行分红</t>
  </si>
  <si>
    <t>尕洞村</t>
  </si>
  <si>
    <t>购买西宁市商铺一间</t>
  </si>
  <si>
    <t>水车村</t>
  </si>
  <si>
    <t>阿河滩村</t>
  </si>
  <si>
    <t>参一村</t>
  </si>
  <si>
    <t>将项目资金投入到化隆县华泰餐饮开发有限公司发展餐饮业</t>
  </si>
  <si>
    <t>塘沙一村</t>
  </si>
  <si>
    <t>本村成立养殖专业合作社，以7%进行分红</t>
  </si>
  <si>
    <t>上多巴村</t>
  </si>
  <si>
    <t>将项目资金投入到海尼尔餐饮有限公司，以10%进行分红</t>
  </si>
  <si>
    <t>塘沙二村</t>
  </si>
  <si>
    <t>下一村</t>
  </si>
  <si>
    <t>将产业扶持资金入股到化隆县三知劳务服务有限公司，年终按投入资金的利率6%予以分利（无论企业是否亏损，贫困户分红均不能低于银行基准利率）。22户贫困户可按个人意愿选择进入化隆县三知劳务服务有限公司进行工作，该公司保证并承诺贫困户中有劳动力的家庭至少每户1人，进入公司从事打工或泥瓦工培养。</t>
  </si>
  <si>
    <t>购买巴燕镇综合农贸市场商铺2间</t>
  </si>
  <si>
    <t>拉许村</t>
  </si>
  <si>
    <t>将项目资金投入到本村人在山东经营的餐饮有限公司，以10%进行分红</t>
  </si>
  <si>
    <t>滩果台村</t>
  </si>
  <si>
    <t>乙什春一村</t>
  </si>
  <si>
    <t>沙二村</t>
  </si>
  <si>
    <t>6户42人购买化隆县帮农生态科技有限公司建设的农贸综合市场摊位2个进行出租分红</t>
  </si>
  <si>
    <t>将项目资金投入到化隆县兴晨家庭农牧场，以8%进行分红</t>
  </si>
  <si>
    <t>邮电村</t>
  </si>
  <si>
    <t>将项目资金投入到本村成立的马赛力木牛羊育肥专业合作社，以8%进行分红</t>
  </si>
  <si>
    <t>滩北村</t>
  </si>
  <si>
    <t>将项目资金投入到本村马木沙成立的化隆县浩楠养殖专业合作社，以10%进行分红</t>
  </si>
  <si>
    <t>将项目资金投入到“沿黄民俗园”，以10%进行分械</t>
  </si>
  <si>
    <t>先口一村</t>
  </si>
  <si>
    <t>将项目资金投入到本村村民马明文开办的化隆牛肉面馆，以10%进行分红</t>
  </si>
  <si>
    <t>将项目资金投入到本村村民马全忠创办的建筑工程队，以8%进行分红</t>
  </si>
  <si>
    <t>滩南村</t>
  </si>
  <si>
    <t>将项目资金投入到本村村民张志龙开办的“志龙五金店”，以8%进行分红</t>
  </si>
  <si>
    <t>滩心村</t>
  </si>
  <si>
    <t>将项目资金投入到本村村民谭艾也布开办的拉面馆，以10%进行分红</t>
  </si>
  <si>
    <t>向东村</t>
  </si>
  <si>
    <t>将项目资金投入到本村村民王晓强开办的拉面馆，以10%进行分红</t>
  </si>
  <si>
    <t>先口二村</t>
  </si>
  <si>
    <t>12户37人投入到本村村民马基林的“化隆县基林精华手工面片”餐饮有限公司，以经盈利润10%的利给贫困户分红</t>
  </si>
  <si>
    <t>工农兵村</t>
  </si>
  <si>
    <t>入股化隆县马家大院餐饮有限公司，将经盈利润8%分红给贫困户，利润分红实行一年一清。</t>
  </si>
  <si>
    <t>东拉卡村、洛乎藏村</t>
  </si>
  <si>
    <t>扎二、西滩、拉一、阿岱、阿卡拉、拉让滩</t>
  </si>
  <si>
    <t>民族服饰加工及入股华泰餐饮有限公司</t>
  </si>
  <si>
    <t>四哈宁村</t>
  </si>
  <si>
    <t>44户198人入股沙力海餐饮公司；11户43人自营拉面馆；13户59人养殖业；2户7人入股扎巴镇海比卜粮油蔬菜店</t>
  </si>
  <si>
    <t>入股沙力海餐饮公司（6户25人）（就业+入股分红）</t>
  </si>
  <si>
    <t>挖隆沟村</t>
  </si>
  <si>
    <t>入股沙力海餐饮公司（28户116人）（就业+入股分红）；1户4人经营拉面馆</t>
  </si>
  <si>
    <t xml:space="preserve">南滩村 </t>
  </si>
  <si>
    <t>8户32人购置缝纫机及辅助设备；9户38人入股开办粉条厂；2户5人养殖业</t>
  </si>
  <si>
    <t>阳坡村</t>
  </si>
  <si>
    <t>14户46人入股沙力海餐饮公司（就业+入股分红）</t>
  </si>
  <si>
    <t>下扎巴村</t>
  </si>
  <si>
    <t>18户69人入股沙力海餐饮公司（就业+入股分红）</t>
  </si>
  <si>
    <t>拉二村</t>
  </si>
  <si>
    <t>20户88人入股沙力海餐饮公司（就业+入股分红）</t>
  </si>
  <si>
    <t>扎拉毛村</t>
  </si>
  <si>
    <t>2户8人入股沙力海餐饮公司（就业+入股分红）</t>
  </si>
  <si>
    <t>双格达村</t>
  </si>
  <si>
    <t>5户25人入股沙力海餐饮公司（就业+入股分红）</t>
  </si>
  <si>
    <t>全藏村</t>
  </si>
  <si>
    <t>15户51人，产业扶持资金27.54万元，全部购买肉牛加入国栋养殖专业合作社进行集中养殖，合作社与农户按利润4:6比例分成</t>
  </si>
  <si>
    <t>群科新区民生置业购置商铺1间60.9平方米</t>
  </si>
  <si>
    <t>红二村</t>
  </si>
  <si>
    <t>将项目资金投入到化隆县巴燕镇奴海建材经营部，该经营部以7%分红</t>
  </si>
  <si>
    <t>梅加村</t>
  </si>
  <si>
    <t>将项目资金投入到本村成立的正德种养殖专业合作社，该合作社以6%进行分红</t>
  </si>
  <si>
    <t>公布昂村</t>
  </si>
  <si>
    <t>将项目资金投入到本村成立的俄日种养殖专业合作社，合作社以7%进行分红</t>
  </si>
  <si>
    <t>扎浪滩村</t>
  </si>
  <si>
    <t>将项目资金投入到有来种植专业合作社，以6%进行分红</t>
  </si>
  <si>
    <t>3户12人养殖黄牛；4户15人养殖欧拉型藏羊；9户38人投入到青海省高原特色资源开发有限责任公司（昂思多矿泉水）年终按投入资金的7%予以分红</t>
  </si>
  <si>
    <t>投入青海省高原特色资源开发有限责任公司（昂思多矿泉水），年终按投入资金的7%予以分红</t>
  </si>
  <si>
    <t>20户66人养殖入股合作社养殖驴</t>
  </si>
  <si>
    <t>德加村</t>
  </si>
  <si>
    <t>14户42人入股平旦增家庭牧场养殖，年终按投入资金的7%予以分红</t>
  </si>
  <si>
    <t>尖巴昂村</t>
  </si>
  <si>
    <t>入股化隆县康美药材销售有限责任公司进行药材销售，按投入资金的7%予以分红</t>
  </si>
  <si>
    <t>投入青海省高原特色资源开发有限责任公司（昂思多矿泉水）</t>
  </si>
  <si>
    <t xml:space="preserve">寺台村 </t>
  </si>
  <si>
    <t>2户3人入股昂思多矿泉水厂</t>
  </si>
  <si>
    <t>6户25人将产业扶持资金13.5万元投入到青海省高原特色资源开发有限责任公司,在合同期内，年终按投入资金的7%予以分红，合同期满后再另行商议</t>
  </si>
  <si>
    <t>5户14购买牛犊12头；3户14人购买母牛7头；3户11人购买仔猪（八眉）；1户4人购买羊羔23只；1户1人购买母羊5只；1户2人购买枸杞苗1000株</t>
  </si>
  <si>
    <t>9户40人将产业扶持资金21.6万元用于投入2处拉面店中，与拉面馆签订入股资金分红、人力使用等方面的协议，合同期满后再另行商议；9户36人将产业扶持资金19.44万元用于投入到青海省高原特色资源开发有限责任公司,在合同期内，年终按投入资金的7%予以分红，合同期满后再另行商议</t>
  </si>
  <si>
    <t>3户10人将产业扶持资金5.4万元用于入股到青海省高原特色资源开发有限责任公司,在合同期内，年终按投入资金的7%予以分红，合同期满后再另行商议。</t>
  </si>
  <si>
    <t>21户67人，产业扶持资金36.18万元，全部投入到青海省高原特色资源开发有限责任公司,在合同期内，年终按投入资金的7%予以分红，合同期满后再另行商议。</t>
  </si>
  <si>
    <t>1户4人将产业扶持资金2.16万元用于全部入股到青海省高原特色资源开发有限责任公司,在合同期内，年终按投入资金的7%予以分红，合同期满后再另行商议。</t>
  </si>
  <si>
    <t>14户51人将产业扶持资金27.54万元用于投入到伊庆农牧开发公司，在合同期内，年终按投入资金的7%予以分红，合同期满后再另行商议</t>
  </si>
  <si>
    <t>五道岭村</t>
  </si>
  <si>
    <t>项目户16户74人，产业扶持资金39.96万元，入股福龙专业合作社年终分红。</t>
  </si>
  <si>
    <t>1户3人资金1.62万元，入股青海省高原特色资源开发有限责任公司进行分红</t>
  </si>
  <si>
    <t>隆康一村</t>
  </si>
  <si>
    <t>入股养殖合作社，收益分配给贫困户</t>
  </si>
  <si>
    <t>投资到化隆县浩源种养殖专业合作社养殖西门塔架子牛</t>
  </si>
  <si>
    <t>化隆县“十三五”脱贫攻坚规划转移就业建设项目及投资表</t>
  </si>
  <si>
    <t>投资   （万元）</t>
  </si>
  <si>
    <t>劳动技术、技能培训</t>
  </si>
  <si>
    <t>规划在2016年-2019年培训劳动技术、技能5000人次</t>
  </si>
  <si>
    <t>2016年劳动技术、技能培训</t>
  </si>
  <si>
    <t>规划培训劳动技术、技能1000人次</t>
  </si>
  <si>
    <t>2017年劳动技术、技能培训</t>
  </si>
  <si>
    <t>规划培训劳动技术、技能2000人次</t>
  </si>
  <si>
    <t>2018年劳动技术、技能培训</t>
  </si>
  <si>
    <t>规划培训劳动技术、技能500人次</t>
  </si>
  <si>
    <t>2019年劳动技术、技能培训</t>
  </si>
  <si>
    <t>规划培训劳动技术、技能1500人次</t>
  </si>
  <si>
    <t>“带薪在岗实训+创业”</t>
  </si>
  <si>
    <t>2016年实训+创业项目</t>
  </si>
  <si>
    <t>“带薪在岗实训+创业”1020人，带动贫困人口4586人</t>
  </si>
  <si>
    <t>2017年实训+创业项目</t>
  </si>
  <si>
    <t>“带薪在岗实训+创业”1262人，带动贫困人口5080人</t>
  </si>
  <si>
    <t>2018年实训+创业项目</t>
  </si>
  <si>
    <t>“带薪在岗实训+创业”1000人，带动贫困人口4100人</t>
  </si>
  <si>
    <t>2019年实训+创业项目</t>
  </si>
  <si>
    <t>“雨露计划”</t>
  </si>
  <si>
    <t>2017年雨露计划培训项目</t>
  </si>
  <si>
    <t>“雨露计划”培训382人，带动1620人</t>
  </si>
  <si>
    <t>2018年雨露计划培训项目</t>
  </si>
  <si>
    <t>“雨露计划”培训650人，带动2645人</t>
  </si>
  <si>
    <t>2019年雨露计划培训项目</t>
  </si>
  <si>
    <t>“雨露计划”培训600人，带动2450人</t>
  </si>
  <si>
    <t>2020年雨露计划培训项目</t>
  </si>
  <si>
    <t>“雨露计划”培训600人，带动2400人</t>
  </si>
  <si>
    <t>生态管护员岗位</t>
  </si>
  <si>
    <t>2016年设立生态管护员岗位</t>
  </si>
  <si>
    <t>共设立生态管护员岗位272个；解决贫苦户劳动力272名。</t>
  </si>
  <si>
    <t>2017年设立生态管护员岗位</t>
  </si>
  <si>
    <t>共设立生态管护员岗位772个；解决贫苦户劳动力772名。</t>
  </si>
  <si>
    <t>2018年设立生态管护员岗位</t>
  </si>
  <si>
    <t>共设立生态管护员岗位1076个；解决贫苦户劳动力1076名。</t>
  </si>
  <si>
    <t>2019年设立生态管护员岗位</t>
  </si>
  <si>
    <t>2020年设立生态管护员岗位</t>
  </si>
  <si>
    <t>化隆县“十三五”脱贫攻坚规划易地扶贫搬迁建设项目及投资表</t>
  </si>
  <si>
    <t>搬迁规模</t>
  </si>
  <si>
    <t>其中：建档立卡贫困户</t>
  </si>
  <si>
    <t>户</t>
  </si>
  <si>
    <t>人</t>
  </si>
  <si>
    <t>初一村二社</t>
  </si>
  <si>
    <t>若兰村若兰社</t>
  </si>
  <si>
    <t>若索</t>
  </si>
  <si>
    <t>石乃海</t>
  </si>
  <si>
    <t xml:space="preserve">列村 </t>
  </si>
  <si>
    <t>阿吾卜具村藏东社</t>
  </si>
  <si>
    <t>旦麻村</t>
  </si>
  <si>
    <t>尕么甫村六社</t>
  </si>
  <si>
    <t>其后昂村二、三社</t>
  </si>
  <si>
    <t>金家庄村六社</t>
  </si>
  <si>
    <t>洛户藏村</t>
  </si>
  <si>
    <t>巴麻堂村久峡社</t>
  </si>
  <si>
    <t>加斜村一、二、四社</t>
  </si>
  <si>
    <t>中曲加村二、三社</t>
  </si>
  <si>
    <t>化隆县“十三五”脱贫攻坚规划林业生态建设项目及投资表</t>
  </si>
  <si>
    <t>项目名称</t>
  </si>
  <si>
    <t>投资    （万元）</t>
  </si>
  <si>
    <t>村庄绿化项目</t>
  </si>
  <si>
    <t>贫困村基础设施建设“回头看”村庄绿化项目</t>
  </si>
  <si>
    <t>雄先乡洛麻村，昂思多镇牙什扎村，巴燕镇什杰列村。对3个贫困村进行村庄绿化</t>
  </si>
  <si>
    <t>贫困村基础设施建设村庄绿化项目</t>
  </si>
  <si>
    <t>雄先乡乙麻昂村，扎巴镇南滩村，石大仓乡支哈堂村，巴燕镇上拉干村，谢家滩乡拉扎村和马塘村，二塘乡格许村和隆欠村。8个贫困村进行村庄绿化</t>
  </si>
  <si>
    <t>广场绿化16个村：金源乡下什堂村和安关群哇村，扎巴镇结拉村和阴坡村，牙什尕镇塘三村，群科镇舍仁村，德恒隆乡哇加村，甘都镇上四合生村和西滩村，阿什努乡纳哈隆村，昂思多镇拉昂村，查甫乡东台村，谢家滩乡阴坡村，初麻乡滩果村，石大仓乡吉加村，大加沿村。
村庄绿化11个村：扎巴镇扎三村、扎四村和大拉曲村，阿什努乡阿藏吾具村，昂思多镇山卡拉村和公拜岭村，雄先乡巴么堂村、主洞村和其大吉村，谢家滩乡韩家窑村，巴燕镇卜隆村。
易地搬迁村庄绿化3个村：巴燕镇金家庄村，昂思多镇尕么甫村，德恒隆乡卡时代村。对30个贫困村进行村庄绿化。其中广场绿化16个村，村庄绿化11个村，易地搬迁村庄绿化3个村。</t>
  </si>
  <si>
    <t>广场绿化2个村：扎巴镇黄麻村和关沙村。
村庄绿化7个村：昂思多镇山先群村和尕吾塘村，阿什努乡羊隆村和刘什东村，巴燕镇水乃亥村，查甫乡上曲加村，二塘乡尕吾山村。
易地搬迁村庄绿化2个村：金源乡旦麻村，昂思多镇玉麦街村。对11个贫困村进行村庄绿化。其中广场绿化2个村，村庄绿化7个村，易地搬迁村庄绿化2个村。</t>
  </si>
  <si>
    <t>经济林建设项目</t>
  </si>
  <si>
    <t>2017年贫困村基础设施建设杂果经济里建设项目</t>
  </si>
  <si>
    <t>群科镇雪什藏村、安达其哈村和水库滩村，甘都镇甘都街村和关巴村，昂思多镇玉麦街村，李家峡管委会黄河岸村。在7个贫困村营造集中连片杂果经济林150亩、1274户房前屋后栽植15691株。</t>
  </si>
  <si>
    <t>2017年贫困村基础设施建设杏树栽植项目</t>
  </si>
  <si>
    <t>群科镇雪什藏村和安达其哈村。在涉及群科杏花节沿线2个贫困村栽植杏树、梨树14700株。</t>
  </si>
  <si>
    <t>2017年贫困村基础设施建设杏花节彩门项目</t>
  </si>
  <si>
    <t>群科镇安达其哈村。在群科镇安达其哈村徒步旅游线路建设彩门1座。</t>
  </si>
  <si>
    <t>2017年贫困村基础设施建设育苗项目</t>
  </si>
  <si>
    <t>巴燕镇上拉干村和金家庄村，雄先乡沙素么村和乙麻昂村。在开展育苗225亩</t>
  </si>
  <si>
    <t>2018年贫困村基础设施建设杂果经济林项目</t>
  </si>
  <si>
    <t>牙什尕镇参三村和哇尔江村，群科镇乙沙二村、若加村、科木其村和舍仁村，甘都镇牙路乎村。在7个贫困村营造集中连片杂果经济林460亩、1618户房前屋后栽植23016株。</t>
  </si>
  <si>
    <t>2019年贫困村基础设施建设杂果经济林建设项目</t>
  </si>
  <si>
    <t>牙什尕镇牙什尕村，群科镇格尔麻村，雄先乡下米乃海村，甘都镇东七村和阿化村，昂思多镇先群村。在6个贫困村营造集中连片杂果经济林200亩、1592户房前屋后栽植18620株。</t>
  </si>
  <si>
    <t>沙漠化治理及荒山治理项目</t>
  </si>
  <si>
    <t>2017年贫困村基础设施建设沙棘林标准化改造项目</t>
  </si>
  <si>
    <t>谢家滩乡拉扎村和马塘村，石大仓乡石大仓村，初麻乡塔麻村，沙连堡乡沙一村。改造6个贫困村的低效沙棘林5400亩</t>
  </si>
  <si>
    <t>2018年贫困村基础设施建设沙棘林标准化改造项目</t>
  </si>
  <si>
    <t>扎巴镇本康沟村、大拉曲村和阴坡村，阿什努乡纳哈隆村，昂思多镇具乎扎村、公拜岭村、拉昂村、香加岭村和若么岭村，查甫乡东台村，谢家滩乡韩家窑村，石大仓乡关藏村，沙连堡乡冶二村和古浪村。改造14个贫困村的低效沙棘林5400亩</t>
  </si>
  <si>
    <t>2019年贫困村基础设施建设荒山造林项目</t>
  </si>
  <si>
    <t>扎巴镇黄麻村，塔加乡塔一村，沙连堡乡下塔加村。在3个贫困村人工造林1280亩</t>
  </si>
  <si>
    <t>2019年贫困村基础设施建设沙棘林标准化改造项目</t>
  </si>
  <si>
    <t>阿什努乡刘什东村，沙连堡乡下塔加村。改造2个贫困村的低效沙棘林2130亩</t>
  </si>
  <si>
    <t>化隆县“十三五”脱贫攻坚规划低保兜底脱贫投资表</t>
  </si>
  <si>
    <t>项目扶持户</t>
  </si>
  <si>
    <t>一般贫困人口</t>
  </si>
  <si>
    <t>低保贫困人口</t>
  </si>
  <si>
    <t>低保户人口</t>
  </si>
  <si>
    <t>2016低保金发放</t>
  </si>
  <si>
    <t>2017低保金发放</t>
  </si>
  <si>
    <t>2018低保金发放</t>
  </si>
  <si>
    <t>2019低保金发放</t>
  </si>
  <si>
    <t>2020低保金发放</t>
  </si>
  <si>
    <t>化隆县“十三五”脱贫攻坚规划水利专项工程建设项目及投资表</t>
  </si>
  <si>
    <t>2016-2019</t>
  </si>
  <si>
    <t>人畜饮水安全</t>
  </si>
  <si>
    <t>维修10T蓄水池1座、闸阀井4座、村内各级管路φ32UPVC管共1.6km；φ50UPVC管0.25km；φ40UPVC管0.1km</t>
  </si>
  <si>
    <t>修建截水廊道1座，阀门井1座，管道7公里。入户井40座</t>
  </si>
  <si>
    <t>修建50吨蓄水池2座，入户井26座。</t>
  </si>
  <si>
    <t>蓄水池1座</t>
  </si>
  <si>
    <t>新建引水管300m,30t蓄水池1座。</t>
  </si>
  <si>
    <t>新建廊道2座，闸阀井2座，引水管1913m,更换管道1106m,检查井1座。排气井1座，减压井2座，30t蓄水池1座。入户管90m,入户供水井3座。</t>
  </si>
  <si>
    <t>维修分水井1座、闸阀井3座，φ50UPVC管1.0km</t>
  </si>
  <si>
    <t>维修φ40UPVC管1.5km，φ50UPVC管0.5km</t>
  </si>
  <si>
    <t>新建30T蓄水池1座，闸阀井7座，引水口1座，主管2.018km，支管3条共1.5km</t>
  </si>
  <si>
    <t>修建管道500米，入户井18座。</t>
  </si>
  <si>
    <t>修建管道5公里，供水井14座。</t>
  </si>
  <si>
    <t>修建管道5.5公里，入户井18座。</t>
  </si>
  <si>
    <t>引水口1座，引水管2018m,30T蓄水池1座，干管386m,分水井6座。支管1500m,检查井1座。入户管990m,入户供水井18座，入户供水井24座。</t>
  </si>
  <si>
    <t>若么岭、香加岭村</t>
  </si>
  <si>
    <t>廊道1座，闸阀井1座，引水管5.97公里，引水管钢管1.92公里，主管0.81公里，主管钢管0.99公里先群村支管4.91公里，支管3.8公里，分水井4座，检查井3座，排气井1座，排水井1座，10t蓄水池2座，20t蓄水池2座。公拜岭村入户管4.38公里，入户供水井146座。</t>
  </si>
  <si>
    <t>尕吾堂村</t>
  </si>
  <si>
    <t>新建管道4642m。</t>
  </si>
  <si>
    <t>入户管4920m,入户供水井164座。</t>
  </si>
  <si>
    <t>维修放空井1座、分水井1座，φ50UPVC管0.25km</t>
  </si>
  <si>
    <t>维修闸阀井2座，φ40UPVC管1.2km、φ500UPVC排水管0.1km</t>
  </si>
  <si>
    <t>维修闸阀井4座，φ63UPVC管0.8km</t>
  </si>
  <si>
    <t>修建50吨蓄水池1座，入户井24座。</t>
  </si>
  <si>
    <t>修建50吨蓄水池1座，闸阀井2座，入户井31座。管道1.3公里。</t>
  </si>
  <si>
    <t>修建引水泉室3座，50吨蓄水池1座。入户井31座。</t>
  </si>
  <si>
    <t>金家庄村</t>
  </si>
  <si>
    <t>修建引水口1座，各类井16座。200吨蓄水池1座，20吨蓄水池1座，管道5.35公里。入户井114座。</t>
  </si>
  <si>
    <t>修建各类井2座，管道2.7公里，入户井32座。</t>
  </si>
  <si>
    <t>更换及延长管道合计2087m，管道建筑物1座。</t>
  </si>
  <si>
    <t>更换及延长管道合计1364m，管道建筑物1座。</t>
  </si>
  <si>
    <t>窑洞村</t>
  </si>
  <si>
    <t>维修闸阀井1座，φ75UPVC管0.5km,φ32UPVC管0.1km,φ25UPVC管0.6km,0.01km截流1座，0.04km防护墙</t>
  </si>
  <si>
    <t>修建截水廊道1座，阀门井1座。入户井10座。</t>
  </si>
  <si>
    <t>更换及延长管道合计300m，蓄水池1座。</t>
  </si>
  <si>
    <t>维修闸阀井1座，φ63UPVC管1.0km,φ40UPVC管0.5km</t>
  </si>
  <si>
    <t>新建200T蓄水池1座、泵房1座、镇墩5座、闸阀井1座，上水压力钢管0.55km，主管0.55km，18条支管，每条平均长度0.25km。分水井23座。</t>
  </si>
  <si>
    <t>修建截水廊道1座，阀门井1座，管道400米。</t>
  </si>
  <si>
    <t>修建阀门井1座，管道1.5公里，入户井19座。</t>
  </si>
  <si>
    <t>管道4.794公里，200T蓄水池2座，泵房1座</t>
  </si>
  <si>
    <t>维修截流式引水建筑物1座，蓄水池（集水池）100m3 2座 ，闸阀井（含检查井）4座，配电管理房1座，引水压力管道100m 1处。共铺设输（配）水管9.917km。</t>
  </si>
  <si>
    <t>修建管道11.266公里，入户井113座。</t>
  </si>
  <si>
    <t>修建主管道905m,配水管6510米，引水口20米/1座，闸阀井4座，100立方米蓄水池2座，配水管理房1座。入户管道2250m,入户供水点87座。</t>
  </si>
  <si>
    <t>哇加</t>
  </si>
  <si>
    <t>更换及延长管道合计1800m，管道建筑物1座</t>
  </si>
  <si>
    <t>维修闸阀井4座，0.01km截水墙1座，φ40UPVC管1.5km,φ50UPVC管0.5km,φ400排水管0.04km</t>
  </si>
  <si>
    <t>科却村维修分水井1座，φ63UPVC管1.2km</t>
  </si>
  <si>
    <t>修建50吨蓄水池1座，入户井13座。</t>
  </si>
  <si>
    <t>入户井17座</t>
  </si>
  <si>
    <t>维修闸阀井4座，分水井2座，φ40UPVC管0.6km,φ50UPVC管0.2km</t>
  </si>
  <si>
    <t>甘都街村</t>
  </si>
  <si>
    <t>修建管道5.6公里，阀门井6座，入户井111座。</t>
  </si>
  <si>
    <t>修建管道10.07公里，阀门井4座，入户井41座。</t>
  </si>
  <si>
    <t>管沟开挖6700m</t>
  </si>
  <si>
    <t>管沟开挖22800m</t>
  </si>
  <si>
    <t>管沟开挖7650m</t>
  </si>
  <si>
    <t>管沟开挖10871m，入户管8700m,入户供水井290座。</t>
  </si>
  <si>
    <t>维修闸阀井2座，φ315UPVC管0.3km,φ360水泥管0.04km,φ125UPVC管0.108km,φ32PE管1.5km</t>
  </si>
  <si>
    <t>新建引水口1座，主管2.836km，50T蓄水池1座、闸阀井5座，支管1.66km，分水井1座</t>
  </si>
  <si>
    <t>尖科村</t>
  </si>
  <si>
    <t>修建50吨蓄水池1座，管道1.1公里，入户井18座。</t>
  </si>
  <si>
    <t>维修闸阀井2座，φ50UPVC管0.2km</t>
  </si>
  <si>
    <t>修建阀门井2座，管道3.12公里，入户井85座。</t>
  </si>
  <si>
    <t>修建阀门井2座，管道100米，入户井67座。</t>
  </si>
  <si>
    <t>雪什藏村</t>
  </si>
  <si>
    <t>修建管道2.6公里，入户井33座</t>
  </si>
  <si>
    <t>更换及延长管道合计1600m</t>
  </si>
  <si>
    <t>乙沙尔村</t>
  </si>
  <si>
    <t>更换及延长管道合计700m</t>
  </si>
  <si>
    <t>更换及延长管道合计920m</t>
  </si>
  <si>
    <t>更换及延长管道合计370m</t>
  </si>
  <si>
    <t>修建主管200m，支管800m。分支管1000m</t>
  </si>
  <si>
    <t>分支管150m。</t>
  </si>
  <si>
    <t>维修φ50UPVC管0.85km，30t蓄水池1座</t>
  </si>
  <si>
    <t>维修φ63UPVC管0.62km，100t蓄水池1座</t>
  </si>
  <si>
    <t>下塔家村</t>
  </si>
  <si>
    <t>维修φ110UPVC管0.552km，50t蓄水池1座；闸阀井2座</t>
  </si>
  <si>
    <t>沙连堡一村</t>
  </si>
  <si>
    <t>维修φ50UPVC管0.412km，φ32UPVC管2.58km，φ25UPVC管0.05km，30蓄水池1座；50蓄水池1座；闸阀井5座</t>
  </si>
  <si>
    <t>沙连堡二村</t>
  </si>
  <si>
    <t>维修φ90UPVC管4.95km，φ75UPVC管0.479km，φ50UPVC管2.78km，100t蓄水池1座；闸阀井5座</t>
  </si>
  <si>
    <t>蓄水池2座，管道3公里，阀门井4座</t>
  </si>
  <si>
    <t>新建引水口1座，更换及延长管道合计1950m，管道建筑物3座，蓄水池1座。</t>
  </si>
  <si>
    <t>维修闸阀井4座，φ50UPVC管0.6km，φ50UPVC管0.4km</t>
  </si>
  <si>
    <t>维修闸阀井3座，φ50UPVC管1.0km</t>
  </si>
  <si>
    <t>更换支管2000m，入户管210m,入户供水井7座。</t>
  </si>
  <si>
    <t>新建廊道（5m）1座，闸阀井1座，更换引水管100m，更换入户管500m,管道防护（15m）30t蓄水池1座。入户管300m,入户供水井10座。</t>
  </si>
  <si>
    <t>新建上水压力钢管0.91km，引水口1座，φ63UPVC管2.07km，φ40UPVC管0.86km，φ32UPVC管0.4km；φ25UPVC管1.14km；泵房1座，闸阀井1座，分水井8座</t>
  </si>
  <si>
    <t>修建管道3.85km,各类井9座，入户井22座</t>
  </si>
  <si>
    <t>曹旦么村曹加社修建引水口1座、更换及延长管道合计2944m，管道建筑物4座，蓄水池1座</t>
  </si>
  <si>
    <t>供水点2座</t>
  </si>
  <si>
    <t>维修闸阀井1座，分水井2座，φ63UPVC管0.6km</t>
  </si>
  <si>
    <t>修建阀门井1座，管道800米，入户井27座。</t>
  </si>
  <si>
    <t>修建20吨蓄水池1座，阀门井15座。管道3.732公里，入户井35座。</t>
  </si>
  <si>
    <t>新建主管500m,支管950m,检查井1座。入户管840m,入户供水井28座。</t>
  </si>
  <si>
    <t>维修0.01km截水墙1座、闸阀井1座，防护墙0.035km</t>
  </si>
  <si>
    <t>沙索麻村</t>
  </si>
  <si>
    <t>修建管道4公里，截水廊道1座，阀门井1座，入户供水井35座。</t>
  </si>
  <si>
    <t>乙麻昂村</t>
  </si>
  <si>
    <t>修建引水口1座，阀门井1座，入户供水井27座。钢管500米</t>
  </si>
  <si>
    <t>电岗</t>
  </si>
  <si>
    <t>更换及延长管道合计3777m，蓄水池2座。</t>
  </si>
  <si>
    <t>管道防护100m。</t>
  </si>
  <si>
    <t>更换管道200m，入户管60m,入户供水井2座。</t>
  </si>
  <si>
    <t>新建主管3320m,维修管道50米。溢流管100m,30t蓄水池1座，20t蓄水池1座，分水井1座，检查井2座。入户管300m,入户供水井10座。</t>
  </si>
  <si>
    <t>维修闸阀井1座，φ63UPVC管0.7km</t>
  </si>
  <si>
    <t>参二村</t>
  </si>
  <si>
    <t>修建阀门井1座，管道2.45公里。</t>
  </si>
  <si>
    <t>东拉卡村和洛乎臧村共同新建引水口1座、100T蓄水池2座，主管φ75UPVC管0.1km；φ50UPVC管3.094km，检查井1座，减压井1座</t>
  </si>
  <si>
    <t>维修闸阀井2座，φ40UPVC管0.3km，φ50UPVC管0.02km</t>
  </si>
  <si>
    <t>洛乎臧村</t>
  </si>
  <si>
    <t>修建引水口1座，闸阀井1座。50吨蓄水池2座，入户井76座。</t>
  </si>
  <si>
    <t>修建引水口2座，闸阀井2座。30吨蓄水池2座，入户井7座。</t>
  </si>
  <si>
    <t>修建引水口2座，引水管540米闸阀井2座。100吨蓄水池1座，入户井33座。管道3.198公里，各类井10座</t>
  </si>
  <si>
    <t>结拉</t>
  </si>
  <si>
    <t>新建引水口1座，更换及延长管道合计1500m，管道建筑物1座。</t>
  </si>
  <si>
    <t>新建引水口1座，更换及延长管道合计2772m，管道建筑物3座，蓄水池1座。</t>
  </si>
  <si>
    <t>扎三、扎四</t>
  </si>
  <si>
    <t>更换及延长管道合计1000m，管道建筑物1座。</t>
  </si>
  <si>
    <t>新建支管2.3公里，泉室12座。闸阀井12座，入户管300米，入户供水井10座。</t>
  </si>
  <si>
    <t>水利工程</t>
  </si>
  <si>
    <t>新建排洪渠336米，车桥1座。</t>
  </si>
  <si>
    <t>新建谷坊2座，72米挡土墙。</t>
  </si>
  <si>
    <t>新建谷坊1座，58米挡土墙。</t>
  </si>
  <si>
    <t>新建浆砌石挡墙2.76公里，涵洞7个，退水4个，沟道汇入4个。</t>
  </si>
  <si>
    <t>修建梯形渠491米</t>
  </si>
  <si>
    <t>新建2450米防洪堤。</t>
  </si>
  <si>
    <t>尕麻甫村</t>
  </si>
  <si>
    <t>新建300米排洪管。</t>
  </si>
  <si>
    <t>新建排洪渠510米，车桥1座。</t>
  </si>
  <si>
    <t>克麻沟两岸新建浆砌石坡式护岸1.83公里。</t>
  </si>
  <si>
    <t>新建排洪渠238米。</t>
  </si>
  <si>
    <t>新建排洪渠432米。</t>
  </si>
  <si>
    <t>新建60米挡土墙。</t>
  </si>
  <si>
    <t>新建191米排洪渠，55米挡土墙。</t>
  </si>
  <si>
    <t>新建谷坊1座，消力池1座。</t>
  </si>
  <si>
    <t>新建241米挡土墙。</t>
  </si>
  <si>
    <t>新建411米排洪渠，车桥1座。</t>
  </si>
  <si>
    <t>新建防洪墙1253米</t>
  </si>
  <si>
    <t>新建96米防洪堤，挡土墙10米/座。</t>
  </si>
  <si>
    <t>新建360米防洪堤</t>
  </si>
  <si>
    <t>U型渠道新建3.5公里，渠系建筑物维修引水口、导流墙、进水闸、防洪墙、堰口，跌水等。</t>
  </si>
  <si>
    <t>新建渠道498米，管道602米</t>
  </si>
  <si>
    <t>新建417.1米排洪渠。</t>
  </si>
  <si>
    <t>新建30米防冲槽</t>
  </si>
  <si>
    <t>新建浆砌石护岸790米</t>
  </si>
  <si>
    <t>新建排洪渠207米</t>
  </si>
  <si>
    <t>新建排洪渠770米</t>
  </si>
  <si>
    <t>新建渠道1000米，维修渠道400米</t>
  </si>
  <si>
    <t>U型渠道新建1公里，渠系建筑物维修55座</t>
  </si>
  <si>
    <t>上四合生村2社新建408.6米截洪渠，上四合生村3社新建266米排洪渠。</t>
  </si>
  <si>
    <t>新建梯形渠513米，涵洞4个，退水1个。U型渠道新建2公里，渠系建筑物维修177座。</t>
  </si>
  <si>
    <t>新建700.4米排洪渠。</t>
  </si>
  <si>
    <t>U型渠道新建1.9公里，渠系建筑物维修74座。</t>
  </si>
  <si>
    <t>U型新建渠道3.5公里，梯形渠道新建150米，梯形渠道维修150米,拆除钢管新建梯形渠道100米，渠系建筑物维修192座</t>
  </si>
  <si>
    <t>新建U型渠道4.13公里，渠系建筑物维修228座。</t>
  </si>
  <si>
    <t>钢筋混凝土排洪渠609米</t>
  </si>
  <si>
    <t>新建谷坊4座，36米排洪渠，跌水3座，94米挡土墙。</t>
  </si>
  <si>
    <t>新建谷坊1座。</t>
  </si>
  <si>
    <t>宾格网箱护坡1.857公里，退水3个，沟道汇入3个；管道工程。维修渠道3公里，渠系建筑物维修220座。</t>
  </si>
  <si>
    <t>新建1158.6米防洪堤。</t>
  </si>
  <si>
    <t>新建排洪渠281米，车桥2座。</t>
  </si>
  <si>
    <t>新建排洪渠254米，车桥1座，跌水1座。</t>
  </si>
  <si>
    <t>新建谷坊2座，144米排洪渠，跌水1座，消力池1座。</t>
  </si>
  <si>
    <t>新建218米挡土墙。</t>
  </si>
  <si>
    <t>新建103米挡土墙。</t>
  </si>
  <si>
    <t>新建防洪墙341米.</t>
  </si>
  <si>
    <t>新建防洪墙467米.</t>
  </si>
  <si>
    <t>管道1.9公里，引水口1座</t>
  </si>
  <si>
    <t>新建300米防洪堤，拦河坝3座。</t>
  </si>
  <si>
    <t>新建拦河坝6座。</t>
  </si>
  <si>
    <t>新建1375米防洪堤。</t>
  </si>
  <si>
    <t>新建222米防洪堤，谷坊1座，拦河坝1座。</t>
  </si>
  <si>
    <t>新建浆砌石挡墙940米，涵洞1个，退水1个。</t>
  </si>
  <si>
    <t>唐沙村</t>
  </si>
  <si>
    <t>新建550米防洪堤、150米排洪渠。</t>
  </si>
  <si>
    <t>新建1482.8米防洪堤、200米排洪渠。</t>
  </si>
  <si>
    <t>新建防洪墙601米</t>
  </si>
  <si>
    <t>新建防洪墙和涵洞719米</t>
  </si>
  <si>
    <t>新建防洪墙2702米。</t>
  </si>
  <si>
    <t>新建拦河坝2座</t>
  </si>
  <si>
    <t>新建710米防洪堤，拦河坝2座</t>
  </si>
  <si>
    <t>扎三村新建新建谷坊1座，拦河坝4座，扎四村新建652米防洪堤。</t>
  </si>
  <si>
    <t>新建1512米防洪堤，拦河坝5座，便桥1座</t>
  </si>
  <si>
    <t>新建1150米防洪堤，便桥4座</t>
  </si>
  <si>
    <t>黄河沿村</t>
  </si>
  <si>
    <t>新建梯形渠600米</t>
  </si>
  <si>
    <t>村级综合服务社</t>
  </si>
  <si>
    <t>新建综合服务社7个</t>
  </si>
  <si>
    <t>文家山村</t>
  </si>
  <si>
    <t>是</t>
  </si>
  <si>
    <t>新建综合服务社1个</t>
  </si>
  <si>
    <t>本康沟</t>
  </si>
  <si>
    <t>水乃亥村</t>
  </si>
  <si>
    <t>乙么昂村</t>
  </si>
  <si>
    <t>广场建设项目</t>
  </si>
  <si>
    <r>
      <t>新建广场140个，建设面积不小于112000</t>
    </r>
    <r>
      <rPr>
        <sz val="10"/>
        <rFont val="SimSun"/>
        <family val="0"/>
      </rPr>
      <t>㎡。</t>
    </r>
  </si>
  <si>
    <t>2016年广场建设项目</t>
  </si>
  <si>
    <r>
      <t>新建广场33个，建设面积不小于800</t>
    </r>
    <r>
      <rPr>
        <sz val="10"/>
        <rFont val="SimSun"/>
        <family val="0"/>
      </rPr>
      <t>㎡。</t>
    </r>
  </si>
  <si>
    <t>2017年广场建设项目</t>
  </si>
  <si>
    <t>新建广场76个村，建设面积不小于800㎡。</t>
  </si>
  <si>
    <t>2018年广场建设项目</t>
  </si>
  <si>
    <t>新建广场31个村，建设面积不小于800㎡。</t>
  </si>
  <si>
    <t>文化活动室建设项目</t>
  </si>
  <si>
    <r>
      <t>新建文化活动室21个，涉及21个村，建设总面积2520</t>
    </r>
    <r>
      <rPr>
        <sz val="10"/>
        <rFont val="SimSun"/>
        <family val="0"/>
      </rPr>
      <t>㎡；维修文化活动室</t>
    </r>
    <r>
      <rPr>
        <sz val="10"/>
        <rFont val="宋体"/>
        <family val="0"/>
      </rPr>
      <t>25个，涉及25个村，维修总面积3000</t>
    </r>
    <r>
      <rPr>
        <sz val="10"/>
        <rFont val="SimSun"/>
        <family val="0"/>
      </rPr>
      <t>㎡</t>
    </r>
  </si>
  <si>
    <t>2016年文化活动室新建项目</t>
  </si>
  <si>
    <r>
      <t>新建文化活动室9个，涉及9个村，每个120</t>
    </r>
    <r>
      <rPr>
        <sz val="12"/>
        <rFont val="SimSun"/>
        <family val="0"/>
      </rPr>
      <t>㎡</t>
    </r>
  </si>
  <si>
    <t>2016年文化活动室维修项目</t>
  </si>
  <si>
    <r>
      <t>维修文化活动室13个，涉及13个村，维修面积每个120</t>
    </r>
    <r>
      <rPr>
        <sz val="12"/>
        <rFont val="SimSun"/>
        <family val="0"/>
      </rPr>
      <t>㎡</t>
    </r>
  </si>
  <si>
    <t>2017年文化活动室新建项目</t>
  </si>
  <si>
    <r>
      <t>新建文化活动室11个，涉及11个村，每个120</t>
    </r>
    <r>
      <rPr>
        <sz val="12"/>
        <rFont val="SimSun"/>
        <family val="0"/>
      </rPr>
      <t>㎡</t>
    </r>
  </si>
  <si>
    <t>2017年文化活动室维修项目</t>
  </si>
  <si>
    <r>
      <t>维修文化活动室12个，涉及12个村，维修面积每个120</t>
    </r>
    <r>
      <rPr>
        <sz val="12"/>
        <rFont val="SimSun"/>
        <family val="0"/>
      </rPr>
      <t>㎡</t>
    </r>
  </si>
  <si>
    <t>2018年文化活动室新建项目</t>
  </si>
  <si>
    <r>
      <t>新建文化活动室1个，涉及1个村，120</t>
    </r>
    <r>
      <rPr>
        <sz val="12"/>
        <rFont val="SimSun"/>
        <family val="0"/>
      </rPr>
      <t>㎡</t>
    </r>
  </si>
  <si>
    <t>文化宣传栏建设项目</t>
  </si>
  <si>
    <t>新建铁质宣传栏133个，涉及133个村</t>
  </si>
  <si>
    <t>2016年宣传栏建设项目</t>
  </si>
  <si>
    <t>新建铁质宣传栏13个，涉及13个村</t>
  </si>
  <si>
    <t>2017年宣传栏建设项目</t>
  </si>
  <si>
    <t>新建铁质宣传栏101个，涉及101个村</t>
  </si>
  <si>
    <t>2018年宣传栏建设项目</t>
  </si>
  <si>
    <t>新建铁质宣传栏19个，涉及19个村</t>
  </si>
  <si>
    <t>配发健身器材</t>
  </si>
  <si>
    <t>2017年配发健身器材</t>
  </si>
  <si>
    <t>涉及183个村，配发健身器材183套</t>
  </si>
  <si>
    <t>2018年配发健身器材</t>
  </si>
  <si>
    <t>涉及25个村，配发建设器材25套</t>
  </si>
  <si>
    <t>乡村文化舞台建设项目</t>
  </si>
  <si>
    <r>
      <t>涉及97个村，建设舞台97座，建设14550</t>
    </r>
    <r>
      <rPr>
        <sz val="12"/>
        <rFont val="SimSun"/>
        <family val="0"/>
      </rPr>
      <t>㎡</t>
    </r>
  </si>
  <si>
    <t>2016乡村文化舞台建设项目</t>
  </si>
  <si>
    <r>
      <t>涉及25个村，建设舞台25座，每座150</t>
    </r>
    <r>
      <rPr>
        <sz val="10"/>
        <rFont val="SimSun"/>
        <family val="0"/>
      </rPr>
      <t>㎡</t>
    </r>
  </si>
  <si>
    <t>2017乡村文化舞台建设项目</t>
  </si>
  <si>
    <r>
      <t>涉及61个村，建设舞台61座，每座150</t>
    </r>
    <r>
      <rPr>
        <sz val="10"/>
        <rFont val="SimSun"/>
        <family val="0"/>
      </rPr>
      <t>㎡</t>
    </r>
  </si>
  <si>
    <t>2018乡村文化舞台建设项目</t>
  </si>
  <si>
    <r>
      <t>涉及11个村，建设舞台11座，每座150</t>
    </r>
    <r>
      <rPr>
        <sz val="10"/>
        <rFont val="SimSun"/>
        <family val="0"/>
      </rPr>
      <t>㎡</t>
    </r>
  </si>
  <si>
    <t>农（牧）家书屋配发图书项目</t>
  </si>
  <si>
    <t>2016年农家书屋配发项目</t>
  </si>
  <si>
    <t>涉及25个村，配发图书1000册</t>
  </si>
  <si>
    <t>2016年牧家书屋配发项目</t>
  </si>
  <si>
    <t>2017年农家书屋配发项目</t>
  </si>
  <si>
    <t>2017年牧家书屋配发项目</t>
  </si>
  <si>
    <t>2018年农家书屋配发项目</t>
  </si>
  <si>
    <t>2018年牧家书屋配发项目</t>
  </si>
  <si>
    <t>化隆县“十三五”脱贫攻坚规划电子商务和市场体系扶贫专项工程建设项目及投资表</t>
  </si>
  <si>
    <t>电子商务拉面电商服务中心</t>
  </si>
  <si>
    <t>建设电子商务拉面电商服务中心</t>
  </si>
  <si>
    <t>17个乡镇服务中心</t>
  </si>
  <si>
    <t>建设17个乡镇服务中心房</t>
  </si>
  <si>
    <t>66个村级服务点</t>
  </si>
  <si>
    <t>建设66个村级服务中心；</t>
  </si>
  <si>
    <t>296个村级服务点</t>
  </si>
  <si>
    <t>实施建设296个村级服务中心</t>
  </si>
  <si>
    <t>化隆县“十三五”脱贫攻坚通信建设项目及投资表</t>
  </si>
  <si>
    <t>联通公司用户补贴项目</t>
  </si>
  <si>
    <t>补贴家庭宽带、无线宽带、流量包及话费套餐资费</t>
  </si>
  <si>
    <t>化隆县“十三五”脱贫攻坚医疗保障和救助建设项目及投资表</t>
  </si>
  <si>
    <t>乡、村名</t>
  </si>
  <si>
    <t>配备血压计、病床、办公桌、电脑等17种医疗及办公设备</t>
  </si>
  <si>
    <t>改扩建维修</t>
  </si>
  <si>
    <t>卫生室业务用房维修及配备血压计、病床、办公桌、电脑等17种医疗及办公设备</t>
  </si>
  <si>
    <t>上卷村</t>
  </si>
  <si>
    <t>配备血压计、体温计、消毒车、治疗车、诊查床、病床、药品柜、档案柜、办公桌、电脑、打印机等17种医疗及办公设备</t>
  </si>
  <si>
    <t>卫生室业务用房维修、扩建，配备血压计、病床、办公桌、电脑等17种医疗及办公设备</t>
  </si>
  <si>
    <t>山卡拉</t>
  </si>
  <si>
    <t>具乎扎拉</t>
  </si>
  <si>
    <t>公拜岭拉</t>
  </si>
  <si>
    <t>香加岭拉</t>
  </si>
  <si>
    <t>若么岭拉</t>
  </si>
  <si>
    <t>拉昂拉</t>
  </si>
  <si>
    <t>尕吾塘拉</t>
  </si>
  <si>
    <t>先群拉</t>
  </si>
  <si>
    <t>配备血压计、病床、办公桌、电脑等18种医疗及办公设备</t>
  </si>
  <si>
    <t>若素村</t>
  </si>
  <si>
    <t>德一</t>
  </si>
  <si>
    <t>尕什加</t>
  </si>
  <si>
    <t>科却</t>
  </si>
  <si>
    <t>45平方米标准化村卫生室及水电暖辅助设施、配备血压计、病床、办公桌、电脑等17种医疗及办公设备</t>
  </si>
  <si>
    <t>尕吾山</t>
  </si>
  <si>
    <t>新建60平方米卫生室，配备血压计、病床、办公桌、电脑等17种医疗及办公设备</t>
  </si>
  <si>
    <t>塘一</t>
  </si>
  <si>
    <t xml:space="preserve">配备血压计、病床、办公桌、电脑等17种医疗及办公设备 </t>
  </si>
  <si>
    <t>参三</t>
  </si>
  <si>
    <t>东六</t>
  </si>
  <si>
    <t>牙路乎</t>
  </si>
  <si>
    <t>上四</t>
  </si>
  <si>
    <t>西滩</t>
  </si>
  <si>
    <t>阿化</t>
  </si>
  <si>
    <t>东七</t>
  </si>
  <si>
    <t>日古</t>
  </si>
  <si>
    <t>安关雄哇</t>
  </si>
  <si>
    <t>旦麻</t>
  </si>
  <si>
    <t>公义</t>
  </si>
  <si>
    <t>60平方米标准化村卫生室及水电暖辅助设施、配备血压计、病床、办公桌、电脑等17种医疗及办公设备</t>
  </si>
  <si>
    <t>科木其</t>
  </si>
  <si>
    <t>加洛乎</t>
  </si>
  <si>
    <t>舍仁</t>
  </si>
  <si>
    <t>格尔麻</t>
  </si>
  <si>
    <t>石大仓</t>
  </si>
  <si>
    <t>沙让</t>
  </si>
  <si>
    <t>文加山</t>
  </si>
  <si>
    <t>卫生室业务用房维修、扩建及配备血压计、病床、办公桌、电脑等17种医疗及办公设备</t>
  </si>
  <si>
    <t>德扎</t>
  </si>
  <si>
    <t>曹旦么</t>
  </si>
  <si>
    <t>塔一</t>
  </si>
  <si>
    <t>工扎</t>
  </si>
  <si>
    <t>丁家湾</t>
  </si>
  <si>
    <t>窑隆</t>
  </si>
  <si>
    <t>洛麻</t>
  </si>
  <si>
    <t>卫生室业务用房维修及附属设施建设</t>
  </si>
  <si>
    <t>主洞</t>
  </si>
  <si>
    <t>其大吉</t>
  </si>
  <si>
    <t>下米乃亥</t>
  </si>
  <si>
    <t>东拉卡</t>
  </si>
  <si>
    <t>洛乎藏</t>
  </si>
  <si>
    <t>知海买</t>
  </si>
  <si>
    <t>大拉曲</t>
  </si>
  <si>
    <t>扎三</t>
  </si>
  <si>
    <t>扎四</t>
  </si>
  <si>
    <t>黄麻</t>
  </si>
  <si>
    <t>关沙</t>
  </si>
  <si>
    <t>赛什库</t>
  </si>
  <si>
    <t>纳哈隆</t>
  </si>
  <si>
    <t>阿藏吾具</t>
  </si>
  <si>
    <t>羊隆</t>
  </si>
  <si>
    <t>刘什洞</t>
  </si>
  <si>
    <t>加仓</t>
  </si>
  <si>
    <t>跃洞</t>
  </si>
  <si>
    <t>东台</t>
  </si>
  <si>
    <t>中曲加</t>
  </si>
  <si>
    <t>上曲加</t>
  </si>
  <si>
    <t>化隆县“十三五”脱贫攻坚规划金融扶持专项工程建设项目及投资表</t>
  </si>
  <si>
    <t>投资        （万元）</t>
  </si>
  <si>
    <t>“530”小额贷款</t>
  </si>
  <si>
    <t>2016-2017</t>
  </si>
  <si>
    <t>发放拉面贷款657户，金额2784万元。养殖贷款934户，金额3714万元。采挖虫草贷款89户，355万元。种植业贷款43户，金额146万元。其他从事铝合金加工、小百货经营类等贷款196户，金额776.5万元。</t>
  </si>
  <si>
    <t>“530”小额扶贫贷款</t>
  </si>
  <si>
    <t>2018-2020</t>
  </si>
  <si>
    <t>对全县17个乡镇2个管委会、144个贫困村、8564户贫困户中的“三有一无”贫困户“530”小额扶贫贷款全覆盖。</t>
  </si>
  <si>
    <t>化隆县“十三五”脱贫攻坚规划危房改造及美丽乡村工程建设项目及投资表</t>
  </si>
  <si>
    <t>危房改造项目</t>
  </si>
  <si>
    <t>2016年危房改造</t>
  </si>
  <si>
    <r>
      <t>改造4070户危房，户均60</t>
    </r>
    <r>
      <rPr>
        <sz val="10"/>
        <rFont val="SimSun"/>
        <family val="0"/>
      </rPr>
      <t>㎡</t>
    </r>
  </si>
  <si>
    <t>2017年危房改造</t>
  </si>
  <si>
    <r>
      <t>改造6221户危房，户均60</t>
    </r>
    <r>
      <rPr>
        <sz val="10"/>
        <rFont val="SimSun"/>
        <family val="0"/>
      </rPr>
      <t>㎡</t>
    </r>
  </si>
  <si>
    <t>2018年危房改造</t>
  </si>
  <si>
    <r>
      <t>改造4772户危房，户均60</t>
    </r>
    <r>
      <rPr>
        <sz val="10"/>
        <rFont val="SimSun"/>
        <family val="0"/>
      </rPr>
      <t>㎡</t>
    </r>
  </si>
  <si>
    <t>美丽乡村建设项目</t>
  </si>
  <si>
    <t>2016年美丽乡村建设项目</t>
  </si>
  <si>
    <t>规划建设30个村。主要建设广场、箭场、农户大门、农户砖墙、村内小砖墙、铁艺</t>
  </si>
  <si>
    <t>2017年美丽乡村建设项目</t>
  </si>
  <si>
    <t>规划建设9个村。主要建设广场、箭场、农户大门、农户砖墙、村内小砖墙、铁艺</t>
  </si>
  <si>
    <t>2018年美丽乡村建设项目</t>
  </si>
  <si>
    <t>规划建设2个村。主要建设广场、箭场、农户大门、农户砖墙、村内小砖墙、铁艺</t>
  </si>
  <si>
    <t>化隆县“十三五”脱贫攻坚规划投资汇总表</t>
  </si>
  <si>
    <t>合计</t>
  </si>
  <si>
    <t>财政资金</t>
  </si>
  <si>
    <t>行业资金</t>
  </si>
  <si>
    <t>金融资金</t>
  </si>
  <si>
    <t>“八个一批”专项行动计划</t>
  </si>
  <si>
    <t>发展产业脱贫一批</t>
  </si>
  <si>
    <t>资产收益脱贫一批</t>
  </si>
  <si>
    <t>转移就业脱贫一批</t>
  </si>
  <si>
    <t>易地搬迁脱贫一批</t>
  </si>
  <si>
    <t>教育支持脱贫一批</t>
  </si>
  <si>
    <t>医疗救助脱贫一批</t>
  </si>
  <si>
    <t>生态保护脱贫一批</t>
  </si>
  <si>
    <t>低保兜底脱贫一批</t>
  </si>
  <si>
    <t>“十个行业”专项扶贫工程</t>
  </si>
  <si>
    <t>交通扶贫专项工程</t>
  </si>
  <si>
    <t>水利扶贫专项工程</t>
  </si>
  <si>
    <t>电力扶贫专项工程</t>
  </si>
  <si>
    <t>医疗卫生扶贫专项工程</t>
  </si>
  <si>
    <t>通信扶贫专项工程</t>
  </si>
  <si>
    <t>文化惠民扶贫专项工程</t>
  </si>
  <si>
    <t>金融扶贫专项工程</t>
  </si>
  <si>
    <t>科技扶贫专项工程</t>
  </si>
  <si>
    <t>电子商务和市场体系</t>
  </si>
  <si>
    <t>危旧房改造扶贫专项工程</t>
  </si>
  <si>
    <t>总计</t>
  </si>
  <si>
    <t>化隆县“十三五”脱贫攻坚规划分年度估算表</t>
  </si>
  <si>
    <t>2016年</t>
  </si>
  <si>
    <t>2017年</t>
  </si>
  <si>
    <t>2018年</t>
  </si>
  <si>
    <t>2019年</t>
  </si>
  <si>
    <t>2020年</t>
  </si>
  <si>
    <t xml:space="preserve">    化隆县脱贫攻坚规划分年度贫困村退出、贫困人口脱贫计划表</t>
  </si>
  <si>
    <t>年度</t>
  </si>
  <si>
    <t>退出贫困村数</t>
  </si>
  <si>
    <t>脱贫人口</t>
  </si>
  <si>
    <t>化隆县贫困户统计表</t>
  </si>
  <si>
    <t>乡、村</t>
  </si>
  <si>
    <t>总户数</t>
  </si>
  <si>
    <t>总人数</t>
  </si>
  <si>
    <t>一般贫困户</t>
  </si>
  <si>
    <t>低保贫困户</t>
  </si>
  <si>
    <t>低保户</t>
  </si>
  <si>
    <t>日忙村</t>
  </si>
  <si>
    <t>白土庄村</t>
  </si>
  <si>
    <t>河滩庄村</t>
  </si>
  <si>
    <t>沙吾昂村</t>
  </si>
  <si>
    <t>寺台村</t>
  </si>
  <si>
    <t>缠么村</t>
  </si>
  <si>
    <t>庙尔沟村</t>
  </si>
  <si>
    <t>上卧力尕村</t>
  </si>
  <si>
    <t>寺尔沟村</t>
  </si>
  <si>
    <t>辛家窑村</t>
  </si>
  <si>
    <t>瑶湾村</t>
  </si>
  <si>
    <t>查甫藏族乡</t>
  </si>
  <si>
    <t>查二村</t>
  </si>
  <si>
    <t>查让村</t>
  </si>
  <si>
    <t>素拉村</t>
  </si>
  <si>
    <t>药水泉村</t>
  </si>
  <si>
    <t>初二村</t>
  </si>
  <si>
    <t>纳加村</t>
  </si>
  <si>
    <t>哇家滩村</t>
  </si>
  <si>
    <t>哇西村</t>
  </si>
  <si>
    <t>亚曲滩村</t>
  </si>
  <si>
    <t>工哇滩二村</t>
  </si>
  <si>
    <t>工哇滩一村</t>
  </si>
  <si>
    <t>角扎村</t>
  </si>
  <si>
    <t>东三村</t>
  </si>
  <si>
    <t>东一村</t>
  </si>
  <si>
    <t>苏合加村</t>
  </si>
  <si>
    <t>唐寺岗村</t>
  </si>
  <si>
    <t>隆康二村</t>
  </si>
  <si>
    <t>金源藏族乡</t>
  </si>
  <si>
    <t>阿吾卜具村</t>
  </si>
  <si>
    <t>安关雄哇村</t>
  </si>
  <si>
    <t>多西村</t>
  </si>
  <si>
    <t>科下村</t>
  </si>
  <si>
    <t>李家峡管委会</t>
  </si>
  <si>
    <t>团结二村</t>
  </si>
  <si>
    <t>团结一村</t>
  </si>
  <si>
    <t>先二村</t>
  </si>
  <si>
    <t>先一村</t>
  </si>
  <si>
    <t>新二村</t>
  </si>
  <si>
    <t>新一村</t>
  </si>
  <si>
    <t>尔洞门村</t>
  </si>
  <si>
    <t>旦庄村</t>
  </si>
  <si>
    <t>高跃村</t>
  </si>
  <si>
    <t>关藏仓村</t>
  </si>
  <si>
    <t>石大仓村</t>
  </si>
  <si>
    <t>台二村</t>
  </si>
  <si>
    <t>台一村</t>
  </si>
  <si>
    <t>香塔村</t>
  </si>
  <si>
    <t>塔加藏族乡</t>
  </si>
  <si>
    <t>圏坑村</t>
  </si>
  <si>
    <t>西门泉村</t>
  </si>
  <si>
    <t>牙合村</t>
  </si>
  <si>
    <t>雄先藏族乡</t>
  </si>
  <si>
    <t>参果滩一村</t>
  </si>
  <si>
    <t>拉公麻村</t>
  </si>
  <si>
    <t>盘龙曲么村</t>
  </si>
  <si>
    <t>曲日么卡村</t>
  </si>
  <si>
    <t>沙拉沟村</t>
  </si>
  <si>
    <t>唐沙二村</t>
  </si>
  <si>
    <t>唐沙一村</t>
  </si>
  <si>
    <t>下多巴一村</t>
  </si>
  <si>
    <t>园艺场村</t>
  </si>
  <si>
    <t>宗尕堂村</t>
  </si>
  <si>
    <t>阿岱村</t>
  </si>
  <si>
    <t>阿卡拉村</t>
  </si>
  <si>
    <t>拉让滩村</t>
  </si>
  <si>
    <t>拉一村</t>
  </si>
  <si>
    <t>冷扎村</t>
  </si>
  <si>
    <t>洛乎藏村</t>
  </si>
  <si>
    <t>香乙么村</t>
  </si>
  <si>
    <t>扎巴二村</t>
  </si>
  <si>
    <t>扎巴一村</t>
  </si>
  <si>
    <t>发展目标</t>
  </si>
  <si>
    <t>类 别</t>
  </si>
  <si>
    <t>指  标</t>
  </si>
  <si>
    <t>单位</t>
  </si>
  <si>
    <t>备注</t>
  </si>
  <si>
    <t>具体发展目标</t>
  </si>
  <si>
    <t>减贫目标</t>
  </si>
  <si>
    <t>贫困人口</t>
  </si>
  <si>
    <t>现行扶贫标准下贫困人口</t>
  </si>
  <si>
    <r>
      <t>36327人</t>
    </r>
    <r>
      <rPr>
        <sz val="10"/>
        <rFont val="宋体"/>
        <family val="0"/>
      </rPr>
      <t>全部脱贫</t>
    </r>
  </si>
  <si>
    <t>巩固提升</t>
  </si>
  <si>
    <t>约束性</t>
  </si>
  <si>
    <t>贫困村</t>
  </si>
  <si>
    <t>建档立卡贫困村</t>
  </si>
  <si>
    <t>个</t>
  </si>
  <si>
    <t>144个贫困村全部退出</t>
  </si>
  <si>
    <t>贫困县</t>
  </si>
  <si>
    <t>国家、省级扶贫开发工作重点县和片区县数量</t>
  </si>
  <si>
    <t>摘帽</t>
  </si>
  <si>
    <t>收入</t>
  </si>
  <si>
    <t>贫困农牧民人均可支配收入</t>
  </si>
  <si>
    <t>元</t>
  </si>
  <si>
    <t>预期性</t>
  </si>
  <si>
    <t>基础设施</t>
  </si>
  <si>
    <t>交通</t>
  </si>
  <si>
    <t>贫困村道路通畅率</t>
  </si>
  <si>
    <t>%</t>
  </si>
  <si>
    <t>巩固提升　</t>
  </si>
  <si>
    <t>贫困村通班车比率</t>
  </si>
  <si>
    <t>饮水</t>
  </si>
  <si>
    <t>贫困村自来水普及率</t>
  </si>
  <si>
    <t>贫困村集中供水率</t>
  </si>
  <si>
    <t>基本公共服务</t>
  </si>
  <si>
    <t>教育</t>
  </si>
  <si>
    <t>贫困地区义务教育巩固率</t>
  </si>
  <si>
    <t>15岁以上平均受教育年限</t>
  </si>
  <si>
    <t>年</t>
  </si>
  <si>
    <t>文化</t>
  </si>
  <si>
    <t>贫困户通广播电视率</t>
  </si>
  <si>
    <t>信息化</t>
  </si>
  <si>
    <t>贫困自然村通宽带（含有线和无线）比率</t>
  </si>
  <si>
    <t>社会保障</t>
  </si>
  <si>
    <t>养老保险</t>
  </si>
  <si>
    <t>贫困户参加新型农村社会养老保险比率</t>
  </si>
  <si>
    <t>医疗</t>
  </si>
  <si>
    <t>贫困户新农村合作医疗参与率</t>
  </si>
  <si>
    <t>安居</t>
  </si>
  <si>
    <t>住房</t>
  </si>
  <si>
    <t>建档立卡贫困户危房改造率</t>
  </si>
  <si>
    <r>
      <t>巩固提升</t>
    </r>
    <r>
      <rPr>
        <sz val="10"/>
        <color indexed="8"/>
        <rFont val="宋体"/>
        <family val="0"/>
      </rPr>
      <t>　</t>
    </r>
  </si>
  <si>
    <t>易地搬迁</t>
  </si>
  <si>
    <t>易地搬迁贫困人口数量</t>
  </si>
  <si>
    <t>发展产业</t>
  </si>
  <si>
    <t>有劳动能力贫困户参与增收项目比率</t>
  </si>
  <si>
    <t>每个贫困家庭掌握技能</t>
  </si>
  <si>
    <t>门</t>
  </si>
  <si>
    <t>拉卡</t>
  </si>
</sst>
</file>

<file path=xl/styles.xml><?xml version="1.0" encoding="utf-8"?>
<styleSheet xmlns="http://schemas.openxmlformats.org/spreadsheetml/2006/main">
  <numFmts count="19">
    <numFmt numFmtId="5" formatCode="&quot;￥&quot;#,##0;&quot;￥&quot;\-#,##0"/>
    <numFmt numFmtId="6" formatCode="&quot;￥&quot;#,##0;[Red]&quot;￥&quot;\-#,##0"/>
    <numFmt numFmtId="7" formatCode="&quot;￥&quot;#,##0.00;&quot;￥&quot;\-#,##0.00"/>
    <numFmt numFmtId="8" formatCode="&quot;￥&quot;#,##0.00;[Red]&quot;￥&quot;\-#,##0.00"/>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23" formatCode="\$#,##0_);\(\$#,##0\)"/>
    <numFmt numFmtId="24" formatCode="\$#,##0_);[Red]\(\$#,##0\)"/>
    <numFmt numFmtId="25" formatCode="\$#,##0.00_);\(\$#,##0.00\)"/>
    <numFmt numFmtId="26" formatCode="\$#,##0.00_);[Red]\(\$#,##0.00\)"/>
    <numFmt numFmtId="176" formatCode="0_ "/>
    <numFmt numFmtId="177" formatCode="0.00_ "/>
    <numFmt numFmtId="178" formatCode="0.00;_ᰀ"/>
    <numFmt numFmtId="179" formatCode="0.000_ "/>
    <numFmt numFmtId="180" formatCode="0_);[Red]\(0\)"/>
    <numFmt numFmtId="181" formatCode="0.00_);[Red]\(0.00\)"/>
    <numFmt numFmtId="182" formatCode="0.0_);[Red]\(0.0\)"/>
  </numFmts>
  <fonts count="44">
    <font>
      <sz val="12"/>
      <name val="宋体"/>
      <family val="0"/>
    </font>
    <font>
      <sz val="10"/>
      <name val="Arial"/>
      <family val="2"/>
    </font>
    <font>
      <b/>
      <sz val="10"/>
      <name val="宋体"/>
      <family val="0"/>
    </font>
    <font>
      <sz val="10"/>
      <name val="宋体"/>
      <family val="0"/>
    </font>
    <font>
      <sz val="9"/>
      <name val="宋体"/>
      <family val="0"/>
    </font>
    <font>
      <sz val="10"/>
      <color indexed="10"/>
      <name val="宋体"/>
      <family val="0"/>
    </font>
    <font>
      <sz val="10"/>
      <color indexed="8"/>
      <name val="宋体"/>
      <family val="0"/>
    </font>
    <font>
      <sz val="11"/>
      <color indexed="8"/>
      <name val="宋体"/>
      <family val="0"/>
    </font>
    <font>
      <sz val="12"/>
      <color indexed="10"/>
      <name val="宋体"/>
      <family val="0"/>
    </font>
    <font>
      <sz val="11"/>
      <name val="宋体"/>
      <family val="0"/>
    </font>
    <font>
      <sz val="12"/>
      <color indexed="8"/>
      <name val="宋体"/>
      <family val="0"/>
    </font>
    <font>
      <b/>
      <sz val="10"/>
      <color indexed="8"/>
      <name val="宋体"/>
      <family val="0"/>
    </font>
    <font>
      <sz val="9"/>
      <name val="仿宋"/>
      <family val="3"/>
    </font>
    <font>
      <sz val="14"/>
      <color indexed="8"/>
      <name val="宋体"/>
      <family val="0"/>
    </font>
    <font>
      <sz val="10"/>
      <color indexed="8"/>
      <name val="仿宋_GB2312"/>
      <family val="3"/>
    </font>
    <font>
      <sz val="10"/>
      <color indexed="63"/>
      <name val="宋体"/>
      <family val="0"/>
    </font>
    <font>
      <b/>
      <sz val="12"/>
      <name val="宋体"/>
      <family val="0"/>
    </font>
    <font>
      <i/>
      <sz val="11"/>
      <color indexed="23"/>
      <name val="宋体"/>
      <family val="0"/>
    </font>
    <font>
      <b/>
      <sz val="11"/>
      <color indexed="54"/>
      <name val="宋体"/>
      <family val="0"/>
    </font>
    <font>
      <u val="single"/>
      <sz val="11"/>
      <color indexed="20"/>
      <name val="宋体"/>
      <family val="0"/>
    </font>
    <font>
      <sz val="11"/>
      <color indexed="16"/>
      <name val="宋体"/>
      <family val="0"/>
    </font>
    <font>
      <sz val="11"/>
      <color indexed="9"/>
      <name val="宋体"/>
      <family val="0"/>
    </font>
    <font>
      <b/>
      <sz val="11"/>
      <color indexed="63"/>
      <name val="宋体"/>
      <family val="0"/>
    </font>
    <font>
      <b/>
      <sz val="15"/>
      <color indexed="54"/>
      <name val="宋体"/>
      <family val="0"/>
    </font>
    <font>
      <b/>
      <sz val="11"/>
      <color indexed="8"/>
      <name val="宋体"/>
      <family val="0"/>
    </font>
    <font>
      <b/>
      <sz val="18"/>
      <color indexed="54"/>
      <name val="宋体"/>
      <family val="0"/>
    </font>
    <font>
      <u val="single"/>
      <sz val="11"/>
      <color indexed="12"/>
      <name val="宋体"/>
      <family val="0"/>
    </font>
    <font>
      <sz val="11"/>
      <color indexed="19"/>
      <name val="宋体"/>
      <family val="0"/>
    </font>
    <font>
      <sz val="10"/>
      <name val="Helv"/>
      <family val="2"/>
    </font>
    <font>
      <sz val="11"/>
      <color indexed="62"/>
      <name val="宋体"/>
      <family val="0"/>
    </font>
    <font>
      <sz val="11"/>
      <color indexed="17"/>
      <name val="宋体"/>
      <family val="0"/>
    </font>
    <font>
      <b/>
      <sz val="11"/>
      <color indexed="9"/>
      <name val="宋体"/>
      <family val="0"/>
    </font>
    <font>
      <b/>
      <sz val="13"/>
      <color indexed="54"/>
      <name val="宋体"/>
      <family val="0"/>
    </font>
    <font>
      <sz val="11"/>
      <color indexed="10"/>
      <name val="宋体"/>
      <family val="0"/>
    </font>
    <font>
      <b/>
      <sz val="11"/>
      <color indexed="53"/>
      <name val="宋体"/>
      <family val="0"/>
    </font>
    <font>
      <sz val="11"/>
      <color indexed="53"/>
      <name val="宋体"/>
      <family val="0"/>
    </font>
    <font>
      <sz val="10"/>
      <name val="SimSun"/>
      <family val="0"/>
    </font>
    <font>
      <sz val="12"/>
      <name val="SimSun"/>
      <family val="0"/>
    </font>
    <font>
      <vertAlign val="superscript"/>
      <sz val="10"/>
      <name val="宋体"/>
      <family val="0"/>
    </font>
    <font>
      <sz val="11"/>
      <color theme="1"/>
      <name val="宋体"/>
      <family val="0"/>
    </font>
    <font>
      <sz val="12"/>
      <color rgb="FF000000"/>
      <name val="宋体"/>
      <family val="0"/>
    </font>
    <font>
      <sz val="12"/>
      <color rgb="FFFF0000"/>
      <name val="宋体"/>
      <family val="0"/>
    </font>
    <font>
      <sz val="10"/>
      <color rgb="FFFF0000"/>
      <name val="宋体"/>
      <family val="0"/>
    </font>
    <font>
      <sz val="10"/>
      <color theme="1"/>
      <name val="宋体"/>
      <family val="0"/>
    </font>
  </fonts>
  <fills count="20">
    <fill>
      <patternFill/>
    </fill>
    <fill>
      <patternFill patternType="gray125"/>
    </fill>
    <fill>
      <patternFill patternType="solid">
        <fgColor indexed="9"/>
        <bgColor indexed="64"/>
      </patternFill>
    </fill>
    <fill>
      <patternFill patternType="solid">
        <fgColor indexed="47"/>
        <bgColor indexed="64"/>
      </patternFill>
    </fill>
    <fill>
      <patternFill patternType="solid">
        <fgColor indexed="22"/>
        <bgColor indexed="64"/>
      </patternFill>
    </fill>
    <fill>
      <patternFill patternType="solid">
        <fgColor indexed="45"/>
        <bgColor indexed="64"/>
      </patternFill>
    </fill>
    <fill>
      <patternFill patternType="solid">
        <fgColor indexed="26"/>
        <bgColor indexed="64"/>
      </patternFill>
    </fill>
    <fill>
      <patternFill patternType="solid">
        <fgColor indexed="44"/>
        <bgColor indexed="64"/>
      </patternFill>
    </fill>
    <fill>
      <patternFill patternType="solid">
        <fgColor indexed="55"/>
        <bgColor indexed="64"/>
      </patternFill>
    </fill>
    <fill>
      <patternFill patternType="solid">
        <fgColor indexed="42"/>
        <bgColor indexed="64"/>
      </patternFill>
    </fill>
    <fill>
      <patternFill patternType="solid">
        <fgColor indexed="53"/>
        <bgColor indexed="64"/>
      </patternFill>
    </fill>
    <fill>
      <patternFill patternType="solid">
        <fgColor indexed="43"/>
        <bgColor indexed="64"/>
      </patternFill>
    </fill>
    <fill>
      <patternFill patternType="solid">
        <fgColor indexed="31"/>
        <bgColor indexed="64"/>
      </patternFill>
    </fill>
    <fill>
      <patternFill patternType="solid">
        <fgColor indexed="48"/>
        <bgColor indexed="64"/>
      </patternFill>
    </fill>
    <fill>
      <patternFill patternType="solid">
        <fgColor indexed="27"/>
        <bgColor indexed="64"/>
      </patternFill>
    </fill>
    <fill>
      <patternFill patternType="solid">
        <fgColor indexed="51"/>
        <bgColor indexed="64"/>
      </patternFill>
    </fill>
    <fill>
      <patternFill patternType="solid">
        <fgColor indexed="54"/>
        <bgColor indexed="64"/>
      </patternFill>
    </fill>
    <fill>
      <patternFill patternType="solid">
        <fgColor indexed="24"/>
        <bgColor indexed="64"/>
      </patternFill>
    </fill>
    <fill>
      <patternFill patternType="solid">
        <fgColor indexed="57"/>
        <bgColor indexed="64"/>
      </patternFill>
    </fill>
    <fill>
      <patternFill patternType="solid">
        <fgColor theme="0"/>
        <bgColor indexed="64"/>
      </patternFill>
    </fill>
  </fills>
  <borders count="26">
    <border>
      <left/>
      <right/>
      <top/>
      <bottom/>
      <diagonal/>
    </border>
    <border>
      <left style="thin">
        <color indexed="23"/>
      </left>
      <right style="thin">
        <color indexed="23"/>
      </right>
      <top style="thin">
        <color indexed="23"/>
      </top>
      <bottom style="thin">
        <color indexed="23"/>
      </bottom>
    </border>
    <border>
      <left style="thin">
        <color indexed="22"/>
      </left>
      <right style="thin">
        <color indexed="22"/>
      </right>
      <top style="thin">
        <color indexed="22"/>
      </top>
      <bottom style="thin">
        <color indexed="22"/>
      </bottom>
    </border>
    <border>
      <left/>
      <right/>
      <top/>
      <bottom style="medium">
        <color indexed="48"/>
      </bottom>
    </border>
    <border>
      <left/>
      <right/>
      <top/>
      <bottom style="medium">
        <color indexed="44"/>
      </bottom>
    </border>
    <border>
      <left style="thin">
        <color indexed="63"/>
      </left>
      <right style="thin">
        <color indexed="63"/>
      </right>
      <top style="thin">
        <color indexed="63"/>
      </top>
      <bottom style="thin">
        <color indexed="63"/>
      </bottom>
    </border>
    <border>
      <left style="double">
        <color indexed="63"/>
      </left>
      <right style="double">
        <color indexed="63"/>
      </right>
      <top style="double">
        <color indexed="63"/>
      </top>
      <bottom style="double">
        <color indexed="63"/>
      </bottom>
    </border>
    <border>
      <left/>
      <right/>
      <top/>
      <bottom style="double">
        <color indexed="52"/>
      </bottom>
    </border>
    <border>
      <left/>
      <right/>
      <top style="thin">
        <color indexed="48"/>
      </top>
      <bottom style="double">
        <color indexed="48"/>
      </bottom>
    </border>
    <border>
      <left style="thin"/>
      <right style="thin"/>
      <top style="thin"/>
      <bottom style="thin"/>
    </border>
    <border>
      <left style="thin"/>
      <right style="thin"/>
      <top style="thin"/>
      <bottom>
        <color indexed="63"/>
      </bottom>
    </border>
    <border>
      <left style="thin"/>
      <right style="thin"/>
      <top>
        <color indexed="63"/>
      </top>
      <bottom style="thin"/>
    </border>
    <border>
      <left style="thin"/>
      <right>
        <color indexed="63"/>
      </right>
      <top style="thin"/>
      <bottom style="thin"/>
    </border>
    <border>
      <left>
        <color indexed="63"/>
      </left>
      <right style="thin"/>
      <top style="thin"/>
      <bottom style="thin"/>
    </border>
    <border>
      <left/>
      <right/>
      <top/>
      <bottom style="thin"/>
    </border>
    <border>
      <left style="thin"/>
      <right style="thin"/>
      <top>
        <color indexed="63"/>
      </top>
      <bottom>
        <color indexed="63"/>
      </bottom>
    </border>
    <border>
      <left>
        <color indexed="63"/>
      </left>
      <right>
        <color indexed="63"/>
      </right>
      <top>
        <color indexed="63"/>
      </top>
      <bottom style="thin"/>
    </border>
    <border>
      <left/>
      <right>
        <color indexed="63"/>
      </right>
      <top/>
      <bottom style="thin"/>
    </border>
    <border>
      <left>
        <color indexed="63"/>
      </left>
      <right>
        <color indexed="63"/>
      </right>
      <top/>
      <bottom style="thin"/>
    </border>
    <border>
      <left>
        <color indexed="63"/>
      </left>
      <right/>
      <top/>
      <bottom style="thin"/>
    </border>
    <border>
      <left style="thin"/>
      <right style="thin"/>
      <top style="thin"/>
      <bottom/>
    </border>
    <border>
      <left>
        <color indexed="63"/>
      </left>
      <right>
        <color indexed="63"/>
      </right>
      <top style="thin"/>
      <bottom style="thin"/>
    </border>
    <border>
      <left/>
      <right>
        <color indexed="63"/>
      </right>
      <top>
        <color indexed="63"/>
      </top>
      <bottom style="thin"/>
    </border>
    <border>
      <left style="thin"/>
      <right/>
      <top style="thin"/>
      <bottom style="thin"/>
    </border>
    <border>
      <left/>
      <right/>
      <top style="thin"/>
      <bottom style="thin"/>
    </border>
    <border>
      <left/>
      <right style="thin"/>
      <top style="thin"/>
      <bottom style="thin"/>
    </border>
  </borders>
  <cellStyleXfs count="88">
    <xf numFmtId="0" fontId="0" fillId="0" borderId="0">
      <alignment vertical="center"/>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28" fillId="0" borderId="0">
      <alignment/>
      <protection/>
    </xf>
    <xf numFmtId="0" fontId="7" fillId="2" borderId="0" applyNumberFormat="0" applyBorder="0" applyAlignment="0" applyProtection="0"/>
    <xf numFmtId="0" fontId="29" fillId="3" borderId="1" applyNumberFormat="0" applyAlignment="0" applyProtection="0"/>
    <xf numFmtId="0" fontId="7" fillId="4" borderId="0" applyNumberFormat="0" applyBorder="0" applyAlignment="0" applyProtection="0"/>
    <xf numFmtId="0" fontId="20" fillId="5" borderId="0" applyNumberFormat="0" applyBorder="0" applyAlignment="0" applyProtection="0"/>
    <xf numFmtId="0" fontId="21" fillId="4" borderId="0" applyNumberFormat="0" applyBorder="0" applyAlignment="0" applyProtection="0"/>
    <xf numFmtId="0" fontId="26" fillId="0" borderId="0" applyNumberFormat="0" applyFill="0" applyBorder="0" applyAlignment="0" applyProtection="0"/>
    <xf numFmtId="0" fontId="19" fillId="0" borderId="0" applyNumberFormat="0" applyFill="0" applyBorder="0" applyAlignment="0" applyProtection="0"/>
    <xf numFmtId="0" fontId="7" fillId="0" borderId="0">
      <alignment vertical="center"/>
      <protection/>
    </xf>
    <xf numFmtId="0" fontId="7" fillId="6" borderId="2" applyNumberFormat="0" applyFont="0" applyAlignment="0" applyProtection="0"/>
    <xf numFmtId="0" fontId="21" fillId="3" borderId="0" applyNumberFormat="0" applyBorder="0" applyAlignment="0" applyProtection="0"/>
    <xf numFmtId="0" fontId="18" fillId="0" borderId="0" applyNumberFormat="0" applyFill="0" applyBorder="0" applyAlignment="0" applyProtection="0"/>
    <xf numFmtId="0" fontId="33" fillId="0" borderId="0" applyNumberFormat="0" applyFill="0" applyBorder="0" applyAlignment="0" applyProtection="0"/>
    <xf numFmtId="0" fontId="28" fillId="0" borderId="0">
      <alignment/>
      <protection/>
    </xf>
    <xf numFmtId="0" fontId="25" fillId="0" borderId="0" applyNumberFormat="0" applyFill="0" applyBorder="0" applyAlignment="0" applyProtection="0"/>
    <xf numFmtId="0" fontId="17" fillId="0" borderId="0" applyNumberFormat="0" applyFill="0" applyBorder="0" applyAlignment="0" applyProtection="0"/>
    <xf numFmtId="0" fontId="23" fillId="0" borderId="3" applyNumberFormat="0" applyFill="0" applyAlignment="0" applyProtection="0"/>
    <xf numFmtId="0" fontId="32" fillId="0" borderId="3" applyNumberFormat="0" applyFill="0" applyAlignment="0" applyProtection="0"/>
    <xf numFmtId="0" fontId="21" fillId="7" borderId="0" applyNumberFormat="0" applyBorder="0" applyAlignment="0" applyProtection="0"/>
    <xf numFmtId="0" fontId="18" fillId="0" borderId="4" applyNumberFormat="0" applyFill="0" applyAlignment="0" applyProtection="0"/>
    <xf numFmtId="0" fontId="21" fillId="3" borderId="0" applyNumberFormat="0" applyBorder="0" applyAlignment="0" applyProtection="0"/>
    <xf numFmtId="0" fontId="22" fillId="2" borderId="5" applyNumberFormat="0" applyAlignment="0" applyProtection="0"/>
    <xf numFmtId="0" fontId="34" fillId="2" borderId="1" applyNumberFormat="0" applyAlignment="0" applyProtection="0"/>
    <xf numFmtId="0" fontId="31" fillId="8" borderId="6" applyNumberFormat="0" applyAlignment="0" applyProtection="0"/>
    <xf numFmtId="0" fontId="7" fillId="9" borderId="0" applyNumberFormat="0" applyBorder="0" applyAlignment="0" applyProtection="0"/>
    <xf numFmtId="0" fontId="21" fillId="10" borderId="0" applyNumberFormat="0" applyBorder="0" applyAlignment="0" applyProtection="0"/>
    <xf numFmtId="0" fontId="35" fillId="0" borderId="7" applyNumberFormat="0" applyFill="0" applyAlignment="0" applyProtection="0"/>
    <xf numFmtId="0" fontId="0" fillId="0" borderId="0">
      <alignment/>
      <protection/>
    </xf>
    <xf numFmtId="0" fontId="24" fillId="0" borderId="8" applyNumberFormat="0" applyFill="0" applyAlignment="0" applyProtection="0"/>
    <xf numFmtId="0" fontId="30" fillId="9" borderId="0" applyNumberFormat="0" applyBorder="0" applyAlignment="0" applyProtection="0"/>
    <xf numFmtId="0" fontId="27" fillId="11" borderId="0" applyNumberFormat="0" applyBorder="0" applyAlignment="0" applyProtection="0"/>
    <xf numFmtId="0" fontId="7" fillId="12" borderId="0" applyNumberFormat="0" applyBorder="0" applyAlignment="0" applyProtection="0"/>
    <xf numFmtId="0" fontId="21" fillId="13" borderId="0" applyNumberFormat="0" applyBorder="0" applyAlignment="0" applyProtection="0"/>
    <xf numFmtId="0" fontId="7" fillId="0" borderId="0">
      <alignment vertical="center"/>
      <protection/>
    </xf>
    <xf numFmtId="0" fontId="7" fillId="14" borderId="0" applyNumberFormat="0" applyBorder="0" applyAlignment="0" applyProtection="0"/>
    <xf numFmtId="0" fontId="7" fillId="12" borderId="0" applyNumberFormat="0" applyBorder="0" applyAlignment="0" applyProtection="0"/>
    <xf numFmtId="0" fontId="7" fillId="6" borderId="0" applyNumberFormat="0" applyBorder="0" applyAlignment="0" applyProtection="0"/>
    <xf numFmtId="0" fontId="7" fillId="3" borderId="0" applyNumberFormat="0" applyBorder="0" applyAlignment="0" applyProtection="0"/>
    <xf numFmtId="0" fontId="21" fillId="8" borderId="0" applyNumberFormat="0" applyBorder="0" applyAlignment="0" applyProtection="0"/>
    <xf numFmtId="0" fontId="21" fillId="15" borderId="0" applyNumberFormat="0" applyBorder="0" applyAlignment="0" applyProtection="0"/>
    <xf numFmtId="0" fontId="7" fillId="0" borderId="0">
      <alignment vertical="center"/>
      <protection/>
    </xf>
    <xf numFmtId="0" fontId="7" fillId="6" borderId="0" applyNumberFormat="0" applyBorder="0" applyAlignment="0" applyProtection="0"/>
    <xf numFmtId="0" fontId="7" fillId="11" borderId="0" applyNumberFormat="0" applyBorder="0" applyAlignment="0" applyProtection="0"/>
    <xf numFmtId="0" fontId="21" fillId="16" borderId="0" applyNumberFormat="0" applyBorder="0" applyAlignment="0" applyProtection="0"/>
    <xf numFmtId="0" fontId="7" fillId="0" borderId="0">
      <alignment vertical="center"/>
      <protection/>
    </xf>
    <xf numFmtId="0" fontId="7" fillId="12"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7" fillId="4" borderId="0" applyNumberFormat="0" applyBorder="0" applyAlignment="0" applyProtection="0"/>
    <xf numFmtId="0" fontId="21" fillId="4" borderId="0" applyNumberFormat="0" applyBorder="0" applyAlignment="0" applyProtection="0"/>
    <xf numFmtId="0" fontId="0" fillId="0" borderId="0">
      <alignment/>
      <protection/>
    </xf>
    <xf numFmtId="0" fontId="7" fillId="0" borderId="0">
      <alignment vertical="center"/>
      <protection/>
    </xf>
    <xf numFmtId="0" fontId="0" fillId="0" borderId="0">
      <alignment/>
      <protection/>
    </xf>
    <xf numFmtId="0" fontId="0" fillId="0" borderId="0">
      <alignment/>
      <protection/>
    </xf>
  </cellStyleXfs>
  <cellXfs count="210">
    <xf numFmtId="0" fontId="0" fillId="0" borderId="0" xfId="0" applyAlignment="1">
      <alignment vertical="center"/>
    </xf>
    <xf numFmtId="0" fontId="2" fillId="0" borderId="9" xfId="0" applyFont="1" applyBorder="1" applyAlignment="1">
      <alignment horizontal="center" vertical="center" wrapText="1"/>
    </xf>
    <xf numFmtId="0" fontId="2" fillId="0" borderId="9" xfId="0" applyFont="1" applyBorder="1" applyAlignment="1">
      <alignment horizontal="justify" vertical="center" wrapText="1"/>
    </xf>
    <xf numFmtId="0" fontId="3" fillId="0" borderId="9" xfId="0" applyFont="1" applyBorder="1" applyAlignment="1">
      <alignment horizontal="center" vertical="center" wrapText="1"/>
    </xf>
    <xf numFmtId="0" fontId="4" fillId="0" borderId="9" xfId="0" applyFont="1" applyBorder="1" applyAlignment="1">
      <alignment horizontal="left" vertical="center" wrapText="1"/>
    </xf>
    <xf numFmtId="0" fontId="5" fillId="0" borderId="9" xfId="0" applyFont="1" applyBorder="1" applyAlignment="1">
      <alignment horizontal="center" vertical="center" wrapText="1"/>
    </xf>
    <xf numFmtId="0" fontId="4" fillId="0" borderId="9" xfId="0" applyFont="1" applyBorder="1" applyAlignment="1">
      <alignment horizontal="center" vertical="center" wrapText="1"/>
    </xf>
    <xf numFmtId="0" fontId="3" fillId="0" borderId="9" xfId="0" applyFont="1" applyBorder="1" applyAlignment="1">
      <alignment horizontal="left" vertical="center" wrapText="1"/>
    </xf>
    <xf numFmtId="0" fontId="6" fillId="0" borderId="9" xfId="0" applyFont="1" applyBorder="1" applyAlignment="1">
      <alignment horizontal="center" vertical="center" wrapText="1"/>
    </xf>
    <xf numFmtId="0" fontId="6" fillId="0" borderId="9" xfId="0" applyFont="1" applyBorder="1" applyAlignment="1">
      <alignment horizontal="left" vertical="center" wrapText="1"/>
    </xf>
    <xf numFmtId="0" fontId="0" fillId="0" borderId="0" xfId="0"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9" xfId="85" applyFont="1" applyFill="1" applyBorder="1" applyAlignment="1">
      <alignment horizontal="center" vertical="center" wrapText="1"/>
      <protection/>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9" xfId="0" applyFont="1" applyFill="1" applyBorder="1" applyAlignment="1">
      <alignment horizontal="right" vertical="center"/>
    </xf>
    <xf numFmtId="0" fontId="3" fillId="2" borderId="9" xfId="0" applyFont="1" applyFill="1" applyBorder="1" applyAlignment="1">
      <alignment horizontal="center"/>
    </xf>
    <xf numFmtId="0" fontId="3" fillId="2" borderId="9" xfId="0" applyFont="1" applyFill="1" applyBorder="1" applyAlignment="1">
      <alignment horizontal="left"/>
    </xf>
    <xf numFmtId="0" fontId="3" fillId="2" borderId="9" xfId="0" applyFont="1" applyFill="1" applyBorder="1" applyAlignment="1">
      <alignment horizontal="right"/>
    </xf>
    <xf numFmtId="0" fontId="7" fillId="0" borderId="14" xfId="0" applyFont="1" applyFill="1" applyBorder="1" applyAlignment="1">
      <alignment horizontal="center" vertical="center"/>
    </xf>
    <xf numFmtId="176" fontId="3" fillId="2" borderId="9" xfId="85" applyNumberFormat="1" applyFont="1" applyFill="1" applyBorder="1" applyAlignment="1">
      <alignment horizontal="center" vertical="center"/>
      <protection/>
    </xf>
    <xf numFmtId="0" fontId="8" fillId="0" borderId="0" xfId="0" applyFont="1" applyAlignment="1">
      <alignment vertical="center"/>
    </xf>
    <xf numFmtId="0" fontId="0" fillId="0" borderId="0" xfId="0" applyFont="1" applyAlignment="1">
      <alignment vertical="center"/>
    </xf>
    <xf numFmtId="0" fontId="0" fillId="0" borderId="0" xfId="0" applyFont="1" applyFill="1" applyAlignment="1">
      <alignment horizontal="center" vertical="center"/>
    </xf>
    <xf numFmtId="0" fontId="3" fillId="0" borderId="9" xfId="0" applyFont="1" applyFill="1" applyBorder="1" applyAlignment="1">
      <alignment vertical="center"/>
    </xf>
    <xf numFmtId="0" fontId="3" fillId="2" borderId="9" xfId="85" applyFont="1" applyFill="1" applyBorder="1" applyAlignment="1">
      <alignment horizontal="center" vertical="center"/>
      <protection/>
    </xf>
    <xf numFmtId="0" fontId="3" fillId="2" borderId="9" xfId="0" applyFont="1" applyFill="1" applyBorder="1" applyAlignment="1">
      <alignment horizontal="left" vertical="center"/>
    </xf>
    <xf numFmtId="177" fontId="3" fillId="0" borderId="9" xfId="0" applyNumberFormat="1" applyFont="1" applyFill="1" applyBorder="1" applyAlignment="1">
      <alignment vertical="center"/>
    </xf>
    <xf numFmtId="0" fontId="5" fillId="2" borderId="9" xfId="0" applyFont="1" applyFill="1" applyBorder="1" applyAlignment="1">
      <alignment horizontal="center" vertical="center"/>
    </xf>
    <xf numFmtId="0" fontId="5" fillId="2" borderId="9" xfId="0" applyFont="1" applyFill="1" applyBorder="1" applyAlignment="1">
      <alignment horizontal="left" vertical="center"/>
    </xf>
    <xf numFmtId="177" fontId="5" fillId="0" borderId="9" xfId="0" applyNumberFormat="1" applyFont="1" applyFill="1" applyBorder="1" applyAlignment="1">
      <alignment vertical="center"/>
    </xf>
    <xf numFmtId="0" fontId="3" fillId="0" borderId="9" xfId="0" applyFont="1" applyFill="1" applyBorder="1" applyAlignment="1">
      <alignment horizontal="center" vertical="center"/>
    </xf>
    <xf numFmtId="10" fontId="0" fillId="0" borderId="0" xfId="0" applyNumberFormat="1" applyAlignment="1">
      <alignment vertical="center"/>
    </xf>
    <xf numFmtId="0" fontId="0" fillId="0" borderId="14" xfId="0" applyFont="1" applyFill="1" applyBorder="1" applyAlignment="1">
      <alignment horizontal="center" vertical="center"/>
    </xf>
    <xf numFmtId="177" fontId="3" fillId="0" borderId="9" xfId="0" applyNumberFormat="1" applyFont="1" applyFill="1" applyBorder="1" applyAlignment="1">
      <alignment horizontal="right" vertical="center"/>
    </xf>
    <xf numFmtId="10" fontId="3" fillId="0" borderId="15" xfId="0" applyNumberFormat="1" applyFont="1" applyFill="1" applyBorder="1" applyAlignment="1">
      <alignment horizontal="right" vertical="center"/>
    </xf>
    <xf numFmtId="0" fontId="9" fillId="0" borderId="14" xfId="0" applyFont="1" applyFill="1" applyBorder="1" applyAlignment="1">
      <alignment horizontal="center" vertical="center"/>
    </xf>
    <xf numFmtId="0" fontId="9" fillId="0" borderId="14" xfId="0" applyFont="1" applyFill="1" applyBorder="1" applyAlignment="1">
      <alignment horizontal="left" vertical="center"/>
    </xf>
    <xf numFmtId="0" fontId="3" fillId="0" borderId="9" xfId="85" applyFont="1" applyFill="1" applyBorder="1" applyAlignment="1">
      <alignment horizontal="center" vertical="center" wrapText="1"/>
      <protection/>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9" xfId="0" applyFont="1" applyBorder="1" applyAlignment="1">
      <alignment vertical="center"/>
    </xf>
    <xf numFmtId="0" fontId="3" fillId="0" borderId="9" xfId="0" applyFont="1" applyBorder="1" applyAlignment="1">
      <alignment horizontal="center" vertical="center"/>
    </xf>
    <xf numFmtId="177" fontId="3" fillId="0" borderId="9" xfId="0" applyNumberFormat="1" applyFont="1" applyBorder="1" applyAlignment="1">
      <alignment horizontal="right" vertical="center"/>
    </xf>
    <xf numFmtId="0" fontId="3" fillId="0" borderId="9" xfId="0" applyFont="1" applyBorder="1" applyAlignment="1">
      <alignment horizontal="left" vertical="center"/>
    </xf>
    <xf numFmtId="0" fontId="6" fillId="0" borderId="9" xfId="0" applyFont="1" applyFill="1" applyBorder="1" applyAlignment="1">
      <alignment horizontal="center" vertical="center" wrapText="1"/>
    </xf>
    <xf numFmtId="0" fontId="6" fillId="0" borderId="9" xfId="0" applyFont="1" applyFill="1" applyBorder="1" applyAlignment="1">
      <alignment horizontal="left" vertical="center" wrapText="1"/>
    </xf>
    <xf numFmtId="0" fontId="3" fillId="0" borderId="9" xfId="0" applyFont="1" applyBorder="1" applyAlignment="1">
      <alignment vertical="center"/>
    </xf>
    <xf numFmtId="176" fontId="3" fillId="0" borderId="9" xfId="0" applyNumberFormat="1" applyFont="1" applyBorder="1" applyAlignment="1">
      <alignment horizontal="center" vertical="center"/>
    </xf>
    <xf numFmtId="177" fontId="3" fillId="0" borderId="9" xfId="0" applyNumberFormat="1" applyFont="1" applyBorder="1" applyAlignment="1">
      <alignment vertical="center"/>
    </xf>
    <xf numFmtId="0" fontId="3" fillId="0" borderId="9" xfId="0" applyFont="1" applyBorder="1" applyAlignment="1">
      <alignment vertical="center" wrapText="1"/>
    </xf>
    <xf numFmtId="0" fontId="0" fillId="0" borderId="0" xfId="0" applyFill="1" applyAlignment="1">
      <alignment vertical="center"/>
    </xf>
    <xf numFmtId="0" fontId="10" fillId="0" borderId="0" xfId="0" applyFont="1" applyFill="1" applyBorder="1" applyAlignment="1">
      <alignment vertical="center"/>
    </xf>
    <xf numFmtId="0" fontId="0" fillId="0" borderId="16" xfId="0" applyFill="1" applyBorder="1" applyAlignment="1">
      <alignment horizontal="center" vertic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9" xfId="0" applyFont="1" applyFill="1" applyBorder="1" applyAlignment="1">
      <alignment vertical="center"/>
    </xf>
    <xf numFmtId="0" fontId="3" fillId="0" borderId="9" xfId="0" applyFont="1" applyFill="1" applyBorder="1" applyAlignment="1">
      <alignment horizontal="left" vertical="center"/>
    </xf>
    <xf numFmtId="0" fontId="3" fillId="0" borderId="9" xfId="61" applyFont="1" applyFill="1" applyBorder="1" applyAlignment="1">
      <alignment horizontal="left" vertical="center"/>
      <protection/>
    </xf>
    <xf numFmtId="0" fontId="6" fillId="0" borderId="9" xfId="0" applyFont="1" applyFill="1" applyBorder="1" applyAlignment="1">
      <alignment horizontal="left" vertical="center"/>
    </xf>
    <xf numFmtId="0" fontId="6" fillId="0" borderId="9" xfId="0" applyFont="1" applyFill="1" applyBorder="1" applyAlignment="1">
      <alignment horizontal="center" vertical="center"/>
    </xf>
    <xf numFmtId="0" fontId="6" fillId="0" borderId="9" xfId="61" applyFont="1" applyFill="1" applyBorder="1" applyAlignment="1">
      <alignment horizontal="left" vertical="center"/>
      <protection/>
    </xf>
    <xf numFmtId="0" fontId="6" fillId="0" borderId="9" xfId="61" applyFont="1" applyFill="1" applyBorder="1" applyAlignment="1">
      <alignment horizontal="center" vertical="center"/>
      <protection/>
    </xf>
    <xf numFmtId="0" fontId="3" fillId="0" borderId="9" xfId="61" applyFont="1" applyFill="1" applyBorder="1" applyAlignment="1">
      <alignment horizontal="left" vertical="center" wrapText="1"/>
      <protection/>
    </xf>
    <xf numFmtId="0" fontId="6" fillId="0" borderId="9" xfId="61" applyFont="1" applyFill="1" applyBorder="1" applyAlignment="1">
      <alignment horizontal="left" vertical="center" wrapText="1"/>
      <protection/>
    </xf>
    <xf numFmtId="0" fontId="3" fillId="0" borderId="9" xfId="61" applyFont="1" applyFill="1" applyBorder="1" applyAlignment="1">
      <alignment horizontal="center" vertical="center" wrapText="1"/>
      <protection/>
    </xf>
    <xf numFmtId="0" fontId="2" fillId="0" borderId="9" xfId="61" applyFont="1" applyFill="1" applyBorder="1" applyAlignment="1">
      <alignment horizontal="center" vertical="center"/>
      <protection/>
    </xf>
    <xf numFmtId="0" fontId="3" fillId="0" borderId="9" xfId="61" applyFont="1" applyFill="1" applyBorder="1" applyAlignment="1">
      <alignment horizontal="center" vertical="center"/>
      <protection/>
    </xf>
    <xf numFmtId="0" fontId="2" fillId="0" borderId="9" xfId="0" applyFont="1" applyFill="1" applyBorder="1" applyAlignment="1">
      <alignment horizontal="center" vertical="center"/>
    </xf>
    <xf numFmtId="0" fontId="2" fillId="0" borderId="9" xfId="61" applyFont="1" applyFill="1" applyBorder="1" applyAlignment="1">
      <alignment horizontal="center" vertical="center" wrapText="1"/>
      <protection/>
    </xf>
    <xf numFmtId="0" fontId="3" fillId="0" borderId="9" xfId="0" applyFont="1" applyFill="1" applyBorder="1" applyAlignment="1">
      <alignment horizontal="center" vertical="center" wrapText="1"/>
    </xf>
    <xf numFmtId="0" fontId="11" fillId="0" borderId="9" xfId="0" applyFont="1" applyFill="1" applyBorder="1" applyAlignment="1">
      <alignment horizontal="left" vertical="center"/>
    </xf>
    <xf numFmtId="0" fontId="0" fillId="0" borderId="16" xfId="0" applyBorder="1" applyAlignment="1">
      <alignment horizontal="center" vertical="center"/>
    </xf>
    <xf numFmtId="0" fontId="3" fillId="0" borderId="12" xfId="85" applyFont="1" applyFill="1" applyBorder="1" applyAlignment="1">
      <alignment horizontal="center" vertical="center" wrapText="1"/>
      <protection/>
    </xf>
    <xf numFmtId="0" fontId="3" fillId="0" borderId="13" xfId="85" applyFont="1" applyFill="1" applyBorder="1" applyAlignment="1">
      <alignment horizontal="center" vertical="center" wrapText="1"/>
      <protection/>
    </xf>
    <xf numFmtId="0" fontId="3" fillId="0" borderId="9" xfId="85" applyFont="1" applyFill="1" applyBorder="1" applyAlignment="1">
      <alignment horizontal="left" vertical="center" wrapText="1"/>
      <protection/>
    </xf>
    <xf numFmtId="0" fontId="3" fillId="0" borderId="9" xfId="0" applyFont="1" applyFill="1" applyBorder="1" applyAlignment="1">
      <alignment horizontal="left" vertical="center" wrapText="1"/>
    </xf>
    <xf numFmtId="0" fontId="3" fillId="0" borderId="9" xfId="0" applyFont="1" applyBorder="1" applyAlignment="1">
      <alignment horizontal="justify" vertical="center"/>
    </xf>
    <xf numFmtId="0" fontId="9" fillId="0" borderId="17" xfId="0" applyFont="1" applyFill="1" applyBorder="1" applyAlignment="1">
      <alignment horizontal="center" vertical="center"/>
    </xf>
    <xf numFmtId="0" fontId="9" fillId="0" borderId="18" xfId="0" applyFont="1" applyFill="1" applyBorder="1" applyAlignment="1">
      <alignment horizontal="center" vertical="center"/>
    </xf>
    <xf numFmtId="0" fontId="0" fillId="0" borderId="9" xfId="0" applyFill="1" applyBorder="1" applyAlignment="1">
      <alignment vertical="center"/>
    </xf>
    <xf numFmtId="0" fontId="9" fillId="0" borderId="19" xfId="0" applyFont="1" applyFill="1" applyBorder="1" applyAlignment="1">
      <alignment horizontal="center" vertical="center"/>
    </xf>
    <xf numFmtId="177" fontId="3" fillId="0" borderId="9" xfId="0" applyNumberFormat="1" applyFont="1" applyFill="1" applyBorder="1" applyAlignment="1">
      <alignment vertical="center"/>
    </xf>
    <xf numFmtId="0" fontId="0" fillId="0" borderId="0" xfId="0" applyFont="1" applyFill="1" applyAlignment="1">
      <alignment vertical="center"/>
    </xf>
    <xf numFmtId="0" fontId="0" fillId="0" borderId="0" xfId="0" applyFont="1" applyFill="1" applyAlignment="1">
      <alignment horizontal="left" vertical="center"/>
    </xf>
    <xf numFmtId="177" fontId="3" fillId="0" borderId="9" xfId="0" applyNumberFormat="1" applyFont="1" applyFill="1" applyBorder="1" applyAlignment="1">
      <alignment horizontal="center" vertical="center"/>
    </xf>
    <xf numFmtId="0" fontId="4" fillId="0" borderId="9" xfId="0" applyFont="1" applyFill="1" applyBorder="1" applyAlignment="1">
      <alignment horizontal="left" vertical="center"/>
    </xf>
    <xf numFmtId="0" fontId="4" fillId="0" borderId="9" xfId="0" applyFont="1" applyFill="1" applyBorder="1" applyAlignment="1">
      <alignment horizontal="left" vertical="center" wrapText="1"/>
    </xf>
    <xf numFmtId="177" fontId="4" fillId="0" borderId="9" xfId="0" applyNumberFormat="1" applyFont="1" applyFill="1" applyBorder="1" applyAlignment="1">
      <alignment horizontal="right" vertical="center"/>
    </xf>
    <xf numFmtId="0" fontId="3" fillId="0" borderId="20" xfId="0" applyFont="1" applyFill="1" applyBorder="1" applyAlignment="1">
      <alignment horizontal="left" vertical="center" wrapText="1"/>
    </xf>
    <xf numFmtId="0" fontId="3" fillId="0" borderId="10" xfId="0" applyFont="1" applyFill="1" applyBorder="1" applyAlignment="1">
      <alignment horizontal="left" vertical="center" wrapText="1"/>
    </xf>
    <xf numFmtId="0" fontId="12" fillId="0" borderId="9" xfId="0" applyFont="1" applyFill="1" applyBorder="1" applyAlignment="1">
      <alignment vertical="center" wrapText="1"/>
    </xf>
    <xf numFmtId="0" fontId="4" fillId="0" borderId="9" xfId="0" applyFont="1" applyFill="1" applyBorder="1" applyAlignment="1">
      <alignment horizontal="center" vertical="center"/>
    </xf>
    <xf numFmtId="176" fontId="3" fillId="0" borderId="9" xfId="0" applyNumberFormat="1" applyFont="1" applyFill="1" applyBorder="1" applyAlignment="1">
      <alignment horizontal="left" vertical="center" wrapText="1"/>
    </xf>
    <xf numFmtId="177" fontId="3" fillId="0" borderId="9" xfId="0" applyNumberFormat="1" applyFont="1" applyFill="1" applyBorder="1" applyAlignment="1">
      <alignment horizontal="right" vertical="center" wrapText="1"/>
    </xf>
    <xf numFmtId="0" fontId="0" fillId="0" borderId="0" xfId="0" applyAlignment="1">
      <alignment horizontal="left" vertical="center"/>
    </xf>
    <xf numFmtId="0" fontId="0" fillId="0" borderId="0" xfId="0" applyAlignment="1">
      <alignment horizontal="right" vertical="center"/>
    </xf>
    <xf numFmtId="178" fontId="0" fillId="0" borderId="0" xfId="0" applyNumberFormat="1" applyAlignment="1">
      <alignment horizontal="right"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vertical="center"/>
    </xf>
    <xf numFmtId="0" fontId="13" fillId="0" borderId="14" xfId="0" applyFont="1" applyFill="1" applyBorder="1" applyAlignment="1">
      <alignment horizontal="right" vertical="center"/>
    </xf>
    <xf numFmtId="178" fontId="13" fillId="0" borderId="14" xfId="0" applyNumberFormat="1" applyFont="1" applyFill="1" applyBorder="1" applyAlignment="1">
      <alignment horizontal="right" vertical="center"/>
    </xf>
    <xf numFmtId="0" fontId="3" fillId="2" borderId="10" xfId="85" applyFont="1" applyFill="1" applyBorder="1" applyAlignment="1">
      <alignment horizontal="center" vertical="center" wrapText="1"/>
      <protection/>
    </xf>
    <xf numFmtId="0" fontId="3" fillId="2" borderId="12" xfId="85" applyFont="1" applyFill="1" applyBorder="1" applyAlignment="1">
      <alignment horizontal="center" vertical="center" wrapText="1"/>
      <protection/>
    </xf>
    <xf numFmtId="0" fontId="3" fillId="2" borderId="21" xfId="85" applyFont="1" applyFill="1" applyBorder="1" applyAlignment="1">
      <alignment horizontal="center" vertical="center" wrapText="1"/>
      <protection/>
    </xf>
    <xf numFmtId="0" fontId="3" fillId="2" borderId="13" xfId="85" applyFont="1" applyFill="1" applyBorder="1" applyAlignment="1">
      <alignment horizontal="center" vertical="center" wrapText="1"/>
      <protection/>
    </xf>
    <xf numFmtId="178" fontId="6" fillId="0" borderId="9" xfId="0" applyNumberFormat="1" applyFont="1" applyFill="1" applyBorder="1" applyAlignment="1">
      <alignment horizontal="center" vertical="center"/>
    </xf>
    <xf numFmtId="0" fontId="3" fillId="2" borderId="11" xfId="85" applyFont="1" applyFill="1" applyBorder="1" applyAlignment="1">
      <alignment horizontal="center" vertical="center" wrapText="1"/>
      <protection/>
    </xf>
    <xf numFmtId="0" fontId="6" fillId="0" borderId="12" xfId="0" applyFont="1" applyFill="1" applyBorder="1" applyAlignment="1">
      <alignment horizontal="center" vertical="center"/>
    </xf>
    <xf numFmtId="0" fontId="6" fillId="0" borderId="13" xfId="0" applyFont="1" applyFill="1" applyBorder="1" applyAlignment="1">
      <alignment horizontal="center" vertical="center"/>
    </xf>
    <xf numFmtId="0" fontId="3" fillId="2" borderId="9" xfId="85" applyFont="1" applyFill="1" applyBorder="1" applyAlignment="1">
      <alignment horizontal="left" vertical="center" wrapText="1"/>
      <protection/>
    </xf>
    <xf numFmtId="0" fontId="3" fillId="0" borderId="0" xfId="0" applyFont="1" applyAlignment="1">
      <alignment horizontal="center" vertical="center"/>
    </xf>
    <xf numFmtId="49" fontId="3" fillId="0" borderId="9" xfId="0" applyNumberFormat="1" applyFont="1" applyFill="1" applyBorder="1" applyAlignment="1">
      <alignment horizontal="center" vertical="center" wrapText="1"/>
    </xf>
    <xf numFmtId="0" fontId="0" fillId="0" borderId="9" xfId="0" applyBorder="1" applyAlignment="1">
      <alignment vertical="center"/>
    </xf>
    <xf numFmtId="49" fontId="3" fillId="0" borderId="9" xfId="0" applyNumberFormat="1" applyFont="1" applyFill="1" applyBorder="1" applyAlignment="1">
      <alignment horizontal="left" vertical="center" wrapText="1"/>
    </xf>
    <xf numFmtId="0" fontId="3" fillId="0" borderId="9" xfId="0" applyNumberFormat="1" applyFont="1" applyFill="1" applyBorder="1" applyAlignment="1">
      <alignment horizontal="center" vertical="center"/>
    </xf>
    <xf numFmtId="0" fontId="3" fillId="0" borderId="9" xfId="0" applyNumberFormat="1" applyFont="1" applyFill="1" applyBorder="1" applyAlignment="1">
      <alignment horizontal="left" vertical="center" wrapText="1"/>
    </xf>
    <xf numFmtId="0" fontId="0" fillId="0" borderId="9" xfId="0" applyBorder="1" applyAlignment="1">
      <alignment horizontal="center" vertical="center"/>
    </xf>
    <xf numFmtId="0" fontId="0" fillId="0" borderId="0" xfId="0" applyFill="1" applyAlignment="1">
      <alignment horizontal="center" vertical="center"/>
    </xf>
    <xf numFmtId="0" fontId="0" fillId="0" borderId="0" xfId="0" applyAlignment="1">
      <alignment horizontal="center" vertical="center"/>
    </xf>
    <xf numFmtId="0" fontId="0" fillId="0" borderId="0" xfId="0" applyFill="1" applyAlignment="1">
      <alignment horizontal="center" vertical="center"/>
    </xf>
    <xf numFmtId="179" fontId="0" fillId="0" borderId="0" xfId="0" applyNumberFormat="1" applyFill="1" applyAlignment="1">
      <alignment horizontal="center" vertical="center"/>
    </xf>
    <xf numFmtId="0" fontId="9" fillId="0" borderId="16" xfId="0" applyFont="1" applyFill="1" applyBorder="1" applyAlignment="1">
      <alignment horizontal="center" vertical="center" wrapText="1"/>
    </xf>
    <xf numFmtId="0" fontId="6" fillId="0" borderId="9" xfId="85" applyFont="1" applyFill="1" applyBorder="1" applyAlignment="1">
      <alignment horizontal="center" vertical="center" wrapText="1"/>
      <protection/>
    </xf>
    <xf numFmtId="0" fontId="6" fillId="0" borderId="9" xfId="85" applyFont="1" applyFill="1" applyBorder="1" applyAlignment="1">
      <alignment horizontal="center" vertical="center"/>
      <protection/>
    </xf>
    <xf numFmtId="0" fontId="9" fillId="19" borderId="9" xfId="85" applyFont="1" applyFill="1" applyBorder="1" applyAlignment="1">
      <alignment horizontal="center" vertical="center" wrapText="1"/>
      <protection/>
    </xf>
    <xf numFmtId="0" fontId="0" fillId="0" borderId="9" xfId="0" applyFont="1" applyFill="1" applyBorder="1" applyAlignment="1">
      <alignment horizontal="center" vertical="center"/>
    </xf>
    <xf numFmtId="0" fontId="9" fillId="0" borderId="9" xfId="0" applyFont="1" applyFill="1" applyBorder="1" applyAlignment="1">
      <alignment horizontal="center" vertical="center"/>
    </xf>
    <xf numFmtId="0" fontId="6" fillId="0" borderId="9" xfId="0" applyNumberFormat="1" applyFont="1" applyFill="1" applyBorder="1" applyAlignment="1">
      <alignment horizontal="center" vertical="center"/>
    </xf>
    <xf numFmtId="179" fontId="9" fillId="0" borderId="16" xfId="0" applyNumberFormat="1" applyFont="1" applyFill="1" applyBorder="1" applyAlignment="1">
      <alignment horizontal="center" vertical="center" wrapText="1"/>
    </xf>
    <xf numFmtId="179" fontId="3" fillId="0" borderId="9" xfId="0" applyNumberFormat="1" applyFont="1" applyFill="1" applyBorder="1" applyAlignment="1">
      <alignment horizontal="center" vertical="center" wrapText="1"/>
    </xf>
    <xf numFmtId="179" fontId="3" fillId="0" borderId="9" xfId="0" applyNumberFormat="1" applyFont="1" applyFill="1" applyBorder="1" applyAlignment="1">
      <alignment horizontal="center" vertical="center"/>
    </xf>
    <xf numFmtId="179" fontId="0" fillId="0" borderId="9" xfId="0" applyNumberFormat="1" applyFill="1" applyBorder="1" applyAlignment="1">
      <alignment horizontal="center" vertical="center"/>
    </xf>
    <xf numFmtId="179" fontId="0" fillId="0" borderId="9" xfId="85" applyNumberFormat="1" applyFont="1" applyFill="1" applyBorder="1" applyAlignment="1">
      <alignment horizontal="center" vertical="center" wrapText="1"/>
      <protection/>
    </xf>
    <xf numFmtId="179" fontId="39" fillId="0" borderId="9" xfId="0" applyNumberFormat="1" applyFont="1" applyFill="1" applyBorder="1" applyAlignment="1">
      <alignment horizontal="center" vertical="center"/>
    </xf>
    <xf numFmtId="179" fontId="40" fillId="0" borderId="9" xfId="0" applyNumberFormat="1" applyFont="1" applyFill="1" applyBorder="1" applyAlignment="1">
      <alignment horizontal="center" vertical="center"/>
    </xf>
    <xf numFmtId="176" fontId="3" fillId="0" borderId="9" xfId="0" applyNumberFormat="1" applyFont="1" applyFill="1" applyBorder="1" applyAlignment="1">
      <alignment horizontal="center" vertical="center"/>
    </xf>
    <xf numFmtId="0" fontId="3" fillId="0" borderId="9" xfId="0" applyFont="1" applyFill="1" applyBorder="1" applyAlignment="1">
      <alignment vertical="center" wrapText="1"/>
    </xf>
    <xf numFmtId="0" fontId="14" fillId="0" borderId="9" xfId="0" applyFont="1" applyFill="1" applyBorder="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vertical="center"/>
    </xf>
    <xf numFmtId="0" fontId="3" fillId="0" borderId="9" xfId="0" applyNumberFormat="1" applyFont="1" applyFill="1" applyBorder="1" applyAlignment="1">
      <alignment horizontal="center" vertical="center" wrapText="1"/>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6" fillId="0" borderId="9" xfId="0" applyNumberFormat="1" applyFont="1" applyFill="1" applyBorder="1" applyAlignment="1">
      <alignment horizontal="left" vertical="center" wrapText="1"/>
    </xf>
    <xf numFmtId="0" fontId="15" fillId="0" borderId="9" xfId="0" applyFont="1" applyFill="1" applyBorder="1" applyAlignment="1">
      <alignment horizontal="left" vertical="center" wrapText="1"/>
    </xf>
    <xf numFmtId="0" fontId="41" fillId="0" borderId="0" xfId="0" applyFont="1" applyAlignment="1">
      <alignment vertical="center"/>
    </xf>
    <xf numFmtId="0" fontId="0" fillId="0" borderId="0" xfId="0" applyFill="1" applyAlignment="1">
      <alignment horizontal="left" vertical="center"/>
    </xf>
    <xf numFmtId="0" fontId="9" fillId="0" borderId="0" xfId="0" applyFont="1" applyFill="1" applyBorder="1" applyAlignment="1">
      <alignment horizontal="left" vertical="center"/>
    </xf>
    <xf numFmtId="0" fontId="9" fillId="0" borderId="0" xfId="0" applyFont="1" applyFill="1" applyBorder="1" applyAlignment="1">
      <alignment horizontal="center" vertical="center"/>
    </xf>
    <xf numFmtId="180" fontId="3" fillId="0" borderId="9" xfId="0" applyNumberFormat="1" applyFont="1" applyFill="1" applyBorder="1" applyAlignment="1">
      <alignment horizontal="left" vertical="center" wrapText="1"/>
    </xf>
    <xf numFmtId="0" fontId="42" fillId="0" borderId="9" xfId="0" applyNumberFormat="1" applyFont="1" applyFill="1" applyBorder="1" applyAlignment="1">
      <alignment horizontal="center" vertical="center" wrapText="1"/>
    </xf>
    <xf numFmtId="180" fontId="42" fillId="0" borderId="9" xfId="0" applyNumberFormat="1" applyFont="1" applyFill="1" applyBorder="1" applyAlignment="1">
      <alignment horizontal="left" vertical="center" wrapText="1"/>
    </xf>
    <xf numFmtId="0" fontId="42" fillId="0" borderId="9" xfId="0" applyFont="1" applyFill="1" applyBorder="1" applyAlignment="1">
      <alignment horizontal="center" vertical="center"/>
    </xf>
    <xf numFmtId="0" fontId="42" fillId="0" borderId="9" xfId="0" applyFont="1" applyFill="1" applyBorder="1" applyAlignment="1">
      <alignment horizontal="left" vertical="center" wrapText="1"/>
    </xf>
    <xf numFmtId="0" fontId="42" fillId="0" borderId="9" xfId="0" applyNumberFormat="1" applyFont="1" applyFill="1" applyBorder="1" applyAlignment="1">
      <alignment horizontal="left" vertical="center" wrapText="1"/>
    </xf>
    <xf numFmtId="0" fontId="3" fillId="0" borderId="9" xfId="85" applyFont="1" applyFill="1" applyBorder="1" applyAlignment="1">
      <alignment horizontal="left" vertical="center"/>
      <protection/>
    </xf>
    <xf numFmtId="0" fontId="9" fillId="0" borderId="0" xfId="0" applyFont="1" applyFill="1" applyBorder="1" applyAlignment="1">
      <alignment horizontal="right" vertical="center"/>
    </xf>
    <xf numFmtId="177" fontId="42" fillId="0" borderId="9" xfId="0" applyNumberFormat="1" applyFont="1" applyFill="1" applyBorder="1" applyAlignment="1">
      <alignment horizontal="right" vertical="center"/>
    </xf>
    <xf numFmtId="0" fontId="0" fillId="0" borderId="0" xfId="0" applyFill="1" applyBorder="1" applyAlignment="1">
      <alignment vertical="center"/>
    </xf>
    <xf numFmtId="181" fontId="9" fillId="0" borderId="0" xfId="34" applyNumberFormat="1" applyFont="1" applyFill="1" applyBorder="1" applyAlignment="1">
      <alignment horizontal="center" vertical="center" wrapText="1"/>
      <protection/>
    </xf>
    <xf numFmtId="0" fontId="0" fillId="0" borderId="0" xfId="0" applyFill="1" applyBorder="1" applyAlignment="1">
      <alignment vertical="center"/>
    </xf>
    <xf numFmtId="0" fontId="6" fillId="0" borderId="9" xfId="0" applyFont="1" applyFill="1" applyBorder="1" applyAlignment="1">
      <alignment horizontal="left"/>
    </xf>
    <xf numFmtId="0" fontId="3" fillId="0" borderId="9" xfId="87" applyFont="1" applyFill="1" applyBorder="1" applyAlignment="1">
      <alignment horizontal="left" vertical="center"/>
      <protection/>
    </xf>
    <xf numFmtId="0" fontId="6" fillId="0" borderId="9" xfId="86" applyFont="1" applyFill="1" applyBorder="1" applyAlignment="1">
      <alignment horizontal="left" vertical="center"/>
      <protection/>
    </xf>
    <xf numFmtId="0" fontId="41" fillId="0" borderId="0" xfId="0" applyFont="1" applyBorder="1" applyAlignment="1">
      <alignment vertical="center"/>
    </xf>
    <xf numFmtId="0" fontId="16" fillId="0" borderId="0" xfId="0" applyFont="1" applyFill="1" applyAlignment="1">
      <alignment vertical="center"/>
    </xf>
    <xf numFmtId="177" fontId="0" fillId="0" borderId="0" xfId="0" applyNumberFormat="1" applyFill="1" applyAlignment="1">
      <alignment horizontal="right" vertical="center"/>
    </xf>
    <xf numFmtId="0" fontId="0" fillId="0" borderId="0" xfId="0" applyFill="1" applyAlignment="1">
      <alignment horizontal="right" vertical="center"/>
    </xf>
    <xf numFmtId="0" fontId="9" fillId="0" borderId="22" xfId="0" applyFont="1" applyFill="1" applyBorder="1" applyAlignment="1">
      <alignment horizontal="center" vertical="center"/>
    </xf>
    <xf numFmtId="0" fontId="9" fillId="0" borderId="16" xfId="0" applyFont="1" applyFill="1" applyBorder="1" applyAlignment="1">
      <alignment horizontal="center" vertical="center"/>
    </xf>
    <xf numFmtId="177" fontId="9" fillId="0" borderId="16" xfId="0" applyNumberFormat="1" applyFont="1" applyFill="1" applyBorder="1" applyAlignment="1">
      <alignment horizontal="center" vertical="center"/>
    </xf>
    <xf numFmtId="177" fontId="3" fillId="0" borderId="9" xfId="85" applyNumberFormat="1" applyFont="1" applyFill="1" applyBorder="1" applyAlignment="1">
      <alignment horizontal="center" vertical="center" wrapText="1"/>
      <protection/>
    </xf>
    <xf numFmtId="0" fontId="2" fillId="0" borderId="9" xfId="0" applyFont="1" applyFill="1" applyBorder="1" applyAlignment="1">
      <alignment horizontal="left" vertical="center"/>
    </xf>
    <xf numFmtId="0" fontId="2" fillId="0" borderId="9" xfId="85" applyFont="1" applyFill="1" applyBorder="1" applyAlignment="1">
      <alignment horizontal="center" vertical="center" wrapText="1"/>
      <protection/>
    </xf>
    <xf numFmtId="0" fontId="2" fillId="0" borderId="9" xfId="85" applyFont="1" applyFill="1" applyBorder="1" applyAlignment="1">
      <alignment horizontal="left" vertical="center" wrapText="1"/>
      <protection/>
    </xf>
    <xf numFmtId="177" fontId="2" fillId="0" borderId="9" xfId="0" applyNumberFormat="1" applyFont="1" applyFill="1" applyBorder="1" applyAlignment="1">
      <alignment vertical="center"/>
    </xf>
    <xf numFmtId="182" fontId="3" fillId="0" borderId="9" xfId="87" applyNumberFormat="1" applyFont="1" applyFill="1" applyBorder="1" applyAlignment="1">
      <alignment horizontal="left" vertical="center" wrapText="1"/>
      <protection/>
    </xf>
    <xf numFmtId="0" fontId="2" fillId="0" borderId="9" xfId="0" applyFont="1" applyFill="1" applyBorder="1" applyAlignment="1">
      <alignment vertical="center"/>
    </xf>
    <xf numFmtId="0" fontId="2" fillId="0" borderId="9" xfId="0" applyNumberFormat="1" applyFont="1" applyFill="1" applyBorder="1" applyAlignment="1">
      <alignment horizontal="left" vertical="center" wrapText="1"/>
    </xf>
    <xf numFmtId="0" fontId="3" fillId="0" borderId="9" xfId="0" applyFont="1" applyFill="1" applyBorder="1" applyAlignment="1">
      <alignment vertical="center"/>
    </xf>
    <xf numFmtId="0" fontId="3" fillId="0" borderId="9" xfId="0" applyFont="1" applyFill="1" applyBorder="1" applyAlignment="1">
      <alignment horizontal="center" vertical="center"/>
    </xf>
    <xf numFmtId="177" fontId="3" fillId="0" borderId="9" xfId="0" applyNumberFormat="1" applyFont="1" applyFill="1" applyBorder="1" applyAlignment="1">
      <alignment horizontal="right" vertical="center"/>
    </xf>
    <xf numFmtId="0" fontId="3" fillId="0" borderId="9" xfId="0" applyFont="1" applyFill="1" applyBorder="1" applyAlignment="1">
      <alignment horizontal="center" vertical="center"/>
    </xf>
    <xf numFmtId="0" fontId="3" fillId="0" borderId="9" xfId="0" applyFont="1" applyFill="1" applyBorder="1" applyAlignment="1">
      <alignment horizontal="left" vertical="center"/>
    </xf>
    <xf numFmtId="0" fontId="6" fillId="0" borderId="9" xfId="74" applyFont="1" applyFill="1" applyBorder="1" applyAlignment="1">
      <alignment horizontal="left" vertical="center"/>
      <protection/>
    </xf>
    <xf numFmtId="0" fontId="3" fillId="0" borderId="12" xfId="0" applyFont="1" applyFill="1" applyBorder="1" applyAlignment="1">
      <alignment horizontal="center" vertical="center" wrapText="1"/>
    </xf>
    <xf numFmtId="177" fontId="3" fillId="0" borderId="13" xfId="0" applyNumberFormat="1" applyFont="1" applyFill="1" applyBorder="1" applyAlignment="1">
      <alignment horizontal="center" vertical="center" wrapText="1"/>
    </xf>
    <xf numFmtId="177" fontId="42" fillId="0" borderId="9" xfId="0" applyNumberFormat="1" applyFont="1" applyFill="1" applyBorder="1" applyAlignment="1">
      <alignment vertical="center"/>
    </xf>
    <xf numFmtId="0" fontId="3" fillId="0" borderId="9" xfId="0" applyFont="1" applyFill="1" applyBorder="1" applyAlignment="1">
      <alignment horizontal="right" vertical="center"/>
    </xf>
    <xf numFmtId="0" fontId="3" fillId="0" borderId="9" xfId="78" applyFont="1" applyFill="1" applyBorder="1" applyAlignment="1">
      <alignment horizontal="left" vertical="center"/>
      <protection/>
    </xf>
    <xf numFmtId="0" fontId="11" fillId="0" borderId="9" xfId="74" applyFont="1" applyFill="1" applyBorder="1" applyAlignment="1">
      <alignment horizontal="left" vertical="center"/>
      <protection/>
    </xf>
    <xf numFmtId="177" fontId="43" fillId="0" borderId="9" xfId="0" applyNumberFormat="1" applyFont="1" applyFill="1" applyBorder="1" applyAlignment="1">
      <alignment horizontal="center" vertical="center" wrapText="1"/>
    </xf>
    <xf numFmtId="0" fontId="3" fillId="0" borderId="9" xfId="0" applyFont="1" applyFill="1" applyBorder="1" applyAlignment="1">
      <alignment horizontal="left"/>
    </xf>
    <xf numFmtId="0" fontId="3" fillId="0" borderId="9" xfId="86" applyFont="1" applyFill="1" applyBorder="1" applyAlignment="1">
      <alignment horizontal="left" vertical="center"/>
      <protection/>
    </xf>
    <xf numFmtId="182" fontId="2" fillId="0" borderId="9" xfId="87" applyNumberFormat="1" applyFont="1" applyFill="1" applyBorder="1" applyAlignment="1">
      <alignment horizontal="left" vertical="center" wrapText="1"/>
      <protection/>
    </xf>
    <xf numFmtId="0" fontId="0" fillId="0" borderId="9" xfId="0" applyFill="1" applyBorder="1" applyAlignment="1">
      <alignment vertical="center"/>
    </xf>
    <xf numFmtId="0" fontId="0" fillId="0" borderId="9" xfId="0" applyFill="1" applyBorder="1" applyAlignment="1">
      <alignment horizontal="left" vertical="center"/>
    </xf>
    <xf numFmtId="0" fontId="0" fillId="0" borderId="9" xfId="0" applyFill="1" applyBorder="1" applyAlignment="1">
      <alignment horizontal="center" vertical="center"/>
    </xf>
    <xf numFmtId="177" fontId="0" fillId="0" borderId="9" xfId="0" applyNumberFormat="1" applyFill="1" applyBorder="1" applyAlignment="1">
      <alignment horizontal="right" vertical="center"/>
    </xf>
    <xf numFmtId="0" fontId="0" fillId="0" borderId="9" xfId="0" applyFill="1" applyBorder="1" applyAlignment="1">
      <alignment horizontal="right" vertical="center"/>
    </xf>
    <xf numFmtId="0" fontId="3" fillId="0" borderId="23" xfId="85" applyFont="1" applyFill="1" applyBorder="1" applyAlignment="1">
      <alignment horizontal="center" vertical="center" wrapText="1"/>
      <protection/>
    </xf>
    <xf numFmtId="0" fontId="3" fillId="0" borderId="24" xfId="85" applyFont="1" applyFill="1" applyBorder="1" applyAlignment="1">
      <alignment horizontal="center" vertical="center" wrapText="1"/>
      <protection/>
    </xf>
    <xf numFmtId="0" fontId="3" fillId="0" borderId="25" xfId="85" applyFont="1" applyFill="1" applyBorder="1" applyAlignment="1">
      <alignment horizontal="center" vertical="center" wrapText="1"/>
      <protection/>
    </xf>
    <xf numFmtId="176" fontId="3" fillId="0" borderId="9" xfId="0" applyNumberFormat="1" applyFont="1" applyFill="1" applyBorder="1" applyAlignment="1">
      <alignment horizontal="right" vertical="center"/>
    </xf>
  </cellXfs>
  <cellStyles count="60">
    <cellStyle name="Normal" xfId="0"/>
    <cellStyle name="Percent" xfId="15"/>
    <cellStyle name="Currency" xfId="16"/>
    <cellStyle name="Currency [0]" xfId="17"/>
    <cellStyle name="Comma" xfId="18"/>
    <cellStyle name="Comma [0]" xfId="19"/>
    <cellStyle name="常规_3电网新开" xfId="34"/>
    <cellStyle name="20% - 强调文字颜色 3" xfId="35"/>
    <cellStyle name="输入" xfId="36"/>
    <cellStyle name="40% - 强调文字颜色 3" xfId="37"/>
    <cellStyle name="差" xfId="38"/>
    <cellStyle name="60% - 强调文字颜色 3" xfId="39"/>
    <cellStyle name="Hyperlink" xfId="40"/>
    <cellStyle name="Followed Hyperlink" xfId="41"/>
    <cellStyle name="常规 6" xfId="42"/>
    <cellStyle name="注释" xfId="43"/>
    <cellStyle name="60% - 强调文字颜色 2" xfId="44"/>
    <cellStyle name="标题 4" xfId="45"/>
    <cellStyle name="警告文本" xfId="46"/>
    <cellStyle name="_ET_STYLE_NoName_00_" xfId="47"/>
    <cellStyle name="标题" xfId="48"/>
    <cellStyle name="解释性文本" xfId="49"/>
    <cellStyle name="标题 1" xfId="50"/>
    <cellStyle name="标题 2" xfId="51"/>
    <cellStyle name="60% - 强调文字颜色 1" xfId="52"/>
    <cellStyle name="标题 3" xfId="53"/>
    <cellStyle name="60% - 强调文字颜色 4" xfId="54"/>
    <cellStyle name="输出" xfId="55"/>
    <cellStyle name="计算" xfId="56"/>
    <cellStyle name="检查单元格" xfId="57"/>
    <cellStyle name="20% - 强调文字颜色 6" xfId="58"/>
    <cellStyle name="强调文字颜色 2" xfId="59"/>
    <cellStyle name="链接单元格" xfId="60"/>
    <cellStyle name="常规_Sheet2" xfId="61"/>
    <cellStyle name="汇总" xfId="62"/>
    <cellStyle name="好" xfId="63"/>
    <cellStyle name="适中" xfId="64"/>
    <cellStyle name="20% - 强调文字颜色 5" xfId="65"/>
    <cellStyle name="强调文字颜色 1" xfId="66"/>
    <cellStyle name="常规 2 2 2" xfId="67"/>
    <cellStyle name="20% - 强调文字颜色 1" xfId="68"/>
    <cellStyle name="40% - 强调文字颜色 1" xfId="69"/>
    <cellStyle name="20% - 强调文字颜色 2" xfId="70"/>
    <cellStyle name="40% - 强调文字颜色 2" xfId="71"/>
    <cellStyle name="强调文字颜色 3" xfId="72"/>
    <cellStyle name="强调文字颜色 4" xfId="73"/>
    <cellStyle name="常规 2_Xl0000130" xfId="74"/>
    <cellStyle name="20% - 强调文字颜色 4" xfId="75"/>
    <cellStyle name="40% - 强调文字颜色 4" xfId="76"/>
    <cellStyle name="强调文字颜色 5" xfId="77"/>
    <cellStyle name="常规 2_副本Xl0000130" xfId="78"/>
    <cellStyle name="40% - 强调文字颜色 5" xfId="79"/>
    <cellStyle name="60% - 强调文字颜色 5" xfId="80"/>
    <cellStyle name="强调文字颜色 6" xfId="81"/>
    <cellStyle name="40% - 强调文字颜色 6" xfId="82"/>
    <cellStyle name="60% - 强调文字颜色 6" xfId="83"/>
    <cellStyle name="常规 11" xfId="84"/>
    <cellStyle name="常规 2" xfId="85"/>
    <cellStyle name="常规 3" xfId="86"/>
    <cellStyle name="常规_Sheet1" xfId="87"/>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worksheet" Target="worksheets/sheet18.xml" /><Relationship Id="rId19" Type="http://schemas.openxmlformats.org/officeDocument/2006/relationships/worksheet" Target="worksheets/sheet19.xml" /><Relationship Id="rId20" Type="http://schemas.openxmlformats.org/officeDocument/2006/relationships/worksheet" Target="worksheets/sheet20.xml" /><Relationship Id="rId21" Type="http://schemas.openxmlformats.org/officeDocument/2006/relationships/worksheet" Target="worksheets/sheet21.xml" /><Relationship Id="rId22" Type="http://schemas.openxmlformats.org/officeDocument/2006/relationships/styles" Target="styles.xml" /><Relationship Id="rId2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dimension ref="A1:J65"/>
  <sheetViews>
    <sheetView zoomScaleSheetLayoutView="100" workbookViewId="0" topLeftCell="A1">
      <selection activeCell="M15" sqref="M15"/>
    </sheetView>
  </sheetViews>
  <sheetFormatPr defaultColWidth="9.00390625" defaultColWidthPt="54" defaultRowHeight="14.25"/>
  <cols>
    <col min="1" max="1" width="4.625" widthPt="27.75" style="55" customWidth="1"/>
    <col min="2" max="2" width="18.00390625" widthPt="108" style="152" customWidth="1"/>
    <col min="3" max="6" width="7.00390625" widthPt="42" style="152" customWidth="1"/>
    <col min="7" max="8" width="9.00390625" widthPt="54" style="55" customWidth="1"/>
    <col min="9" max="9" width="52.25390625" widthPt="313.5" style="152" customWidth="1"/>
    <col min="10" max="10" width="11.75390625" widthPt="70.5" style="55" customWidth="1"/>
    <col min="11" max="16384" width="9.00390625" widthPt="54" style="55" customWidth="1"/>
  </cols>
  <sheetData>
    <row r="1" spans="1:10" ht="14.25">
      <c r="A1" s="82" t="s">
        <v>0</v>
      </c>
      <c r="B1" s="83"/>
      <c r="C1" s="83"/>
      <c r="D1" s="83"/>
      <c r="E1" s="83"/>
      <c r="F1" s="83"/>
      <c r="G1" s="83"/>
      <c r="H1" s="83"/>
      <c r="I1" s="83"/>
      <c r="J1" s="85"/>
    </row>
    <row r="2" spans="1:10" ht="14.25" customHeight="1">
      <c r="A2" s="33" t="s">
        <v>1</v>
      </c>
      <c r="B2" s="40" t="s">
        <v>2</v>
      </c>
      <c r="C2" s="206" t="s">
        <v>3</v>
      </c>
      <c r="D2" s="207"/>
      <c r="E2" s="207"/>
      <c r="F2" s="208"/>
      <c r="G2" s="40" t="s">
        <v>4</v>
      </c>
      <c r="H2" s="40" t="s">
        <v>5</v>
      </c>
      <c r="I2" s="40" t="s">
        <v>6</v>
      </c>
      <c r="J2" s="33" t="s">
        <v>7</v>
      </c>
    </row>
    <row r="3" spans="1:10" ht="14.25">
      <c r="A3" s="33"/>
      <c r="B3" s="40"/>
      <c r="C3" s="74" t="s">
        <v>8</v>
      </c>
      <c r="D3" s="40" t="s">
        <v>9</v>
      </c>
      <c r="E3" s="40" t="s">
        <v>10</v>
      </c>
      <c r="F3" s="40" t="s">
        <v>11</v>
      </c>
      <c r="G3" s="40"/>
      <c r="H3" s="40"/>
      <c r="I3" s="40"/>
      <c r="J3" s="33"/>
    </row>
    <row r="4" spans="1:10" ht="14.25">
      <c r="A4" s="33" t="s">
        <v>12</v>
      </c>
      <c r="B4" s="33"/>
      <c r="C4" s="209">
        <f aca="true" t="shared" si="0" ref="C4:F4">C5+C11+C20+C46+C52</f>
        <v>5213</v>
      </c>
      <c r="D4" s="209">
        <f t="shared" si="0"/>
        <v>2667</v>
      </c>
      <c r="E4" s="209">
        <f t="shared" si="0"/>
        <v>1388</v>
      </c>
      <c r="F4" s="209">
        <f t="shared" si="0"/>
        <v>1158</v>
      </c>
      <c r="G4" s="209"/>
      <c r="H4" s="209"/>
      <c r="I4" s="209"/>
      <c r="J4" s="36">
        <f>J5+J11+J20+J46+J52</f>
        <v>5276.866</v>
      </c>
    </row>
    <row r="5" spans="1:10" s="55" customFormat="1" ht="14.25">
      <c r="A5" s="33" t="s">
        <v>13</v>
      </c>
      <c r="B5" s="33" t="s">
        <v>14</v>
      </c>
      <c r="C5" s="33">
        <f aca="true" t="shared" si="1" ref="C5:F5">SUM(C6:C10)</f>
        <v>5213</v>
      </c>
      <c r="D5" s="33">
        <f t="shared" si="1"/>
        <v>2667</v>
      </c>
      <c r="E5" s="33">
        <f t="shared" si="1"/>
        <v>1388</v>
      </c>
      <c r="F5" s="33">
        <f t="shared" si="1"/>
        <v>1158</v>
      </c>
      <c r="G5" s="40"/>
      <c r="H5" s="40"/>
      <c r="I5" s="79"/>
      <c r="J5" s="36">
        <f>SUM(J6:J10)</f>
        <v>1849.75</v>
      </c>
    </row>
    <row r="6" spans="1:10" ht="14.25">
      <c r="A6" s="33">
        <v>1</v>
      </c>
      <c r="B6" s="33" t="s">
        <v>15</v>
      </c>
      <c r="C6" s="33">
        <f aca="true" t="shared" si="2" ref="C6:C10">SUM(D6:F6)</f>
        <v>1047</v>
      </c>
      <c r="D6" s="33">
        <v>496</v>
      </c>
      <c r="E6" s="33">
        <v>295</v>
      </c>
      <c r="F6" s="33">
        <v>256</v>
      </c>
      <c r="G6" s="33" t="s">
        <v>16</v>
      </c>
      <c r="H6" s="40"/>
      <c r="I6" s="79" t="s">
        <v>17</v>
      </c>
      <c r="J6" s="36">
        <v>352.05</v>
      </c>
    </row>
    <row r="7" spans="1:10" ht="14.25">
      <c r="A7" s="33">
        <v>2</v>
      </c>
      <c r="B7" s="33" t="s">
        <v>18</v>
      </c>
      <c r="C7" s="33">
        <f t="shared" si="2"/>
        <v>986</v>
      </c>
      <c r="D7" s="33">
        <v>521</v>
      </c>
      <c r="E7" s="33">
        <v>253</v>
      </c>
      <c r="F7" s="33">
        <v>212</v>
      </c>
      <c r="G7" s="33" t="s">
        <v>16</v>
      </c>
      <c r="H7" s="40"/>
      <c r="I7" s="79" t="s">
        <v>17</v>
      </c>
      <c r="J7" s="36">
        <v>350.7</v>
      </c>
    </row>
    <row r="8" spans="1:10" ht="14.25">
      <c r="A8" s="33">
        <v>3</v>
      </c>
      <c r="B8" s="33" t="s">
        <v>19</v>
      </c>
      <c r="C8" s="33">
        <f t="shared" si="2"/>
        <v>1010</v>
      </c>
      <c r="D8" s="33">
        <v>530</v>
      </c>
      <c r="E8" s="33">
        <v>260</v>
      </c>
      <c r="F8" s="33">
        <v>220</v>
      </c>
      <c r="G8" s="33" t="s">
        <v>16</v>
      </c>
      <c r="H8" s="40"/>
      <c r="I8" s="79" t="s">
        <v>17</v>
      </c>
      <c r="J8" s="36">
        <v>356</v>
      </c>
    </row>
    <row r="9" spans="1:10" ht="14.25">
      <c r="A9" s="33">
        <v>4</v>
      </c>
      <c r="B9" s="33" t="s">
        <v>20</v>
      </c>
      <c r="C9" s="33">
        <f t="shared" si="2"/>
        <v>1060</v>
      </c>
      <c r="D9" s="33">
        <v>550</v>
      </c>
      <c r="E9" s="33">
        <v>280</v>
      </c>
      <c r="F9" s="33">
        <v>230</v>
      </c>
      <c r="G9" s="33" t="s">
        <v>16</v>
      </c>
      <c r="H9" s="40"/>
      <c r="I9" s="79" t="s">
        <v>17</v>
      </c>
      <c r="J9" s="36">
        <v>379</v>
      </c>
    </row>
    <row r="10" spans="1:10" ht="14.25">
      <c r="A10" s="33">
        <v>5</v>
      </c>
      <c r="B10" s="33" t="s">
        <v>21</v>
      </c>
      <c r="C10" s="33">
        <f t="shared" si="2"/>
        <v>1110</v>
      </c>
      <c r="D10" s="33">
        <v>570</v>
      </c>
      <c r="E10" s="33">
        <v>300</v>
      </c>
      <c r="F10" s="33">
        <v>240</v>
      </c>
      <c r="G10" s="33" t="s">
        <v>16</v>
      </c>
      <c r="H10" s="40"/>
      <c r="I10" s="79" t="s">
        <v>17</v>
      </c>
      <c r="J10" s="36">
        <v>412</v>
      </c>
    </row>
    <row r="11" spans="1:10" s="55" customFormat="1" ht="14.25">
      <c r="A11" s="33" t="s">
        <v>22</v>
      </c>
      <c r="B11" s="33" t="s">
        <v>23</v>
      </c>
      <c r="C11" s="33"/>
      <c r="D11" s="33"/>
      <c r="E11" s="33"/>
      <c r="F11" s="33"/>
      <c r="G11" s="40"/>
      <c r="H11" s="40"/>
      <c r="I11" s="79"/>
      <c r="J11" s="36">
        <f>SUM(J12:J19)</f>
        <v>393.756</v>
      </c>
    </row>
    <row r="12" spans="1:10" ht="24">
      <c r="A12" s="49">
        <v>1</v>
      </c>
      <c r="B12" s="80" t="s">
        <v>24</v>
      </c>
      <c r="C12" s="80"/>
      <c r="D12" s="80"/>
      <c r="E12" s="80"/>
      <c r="F12" s="80"/>
      <c r="G12" s="33" t="s">
        <v>16</v>
      </c>
      <c r="H12" s="33">
        <v>2016</v>
      </c>
      <c r="I12" s="80" t="s">
        <v>25</v>
      </c>
      <c r="J12" s="36">
        <v>21.976</v>
      </c>
    </row>
    <row r="13" spans="1:10" ht="24">
      <c r="A13" s="49">
        <v>2</v>
      </c>
      <c r="B13" s="80" t="s">
        <v>26</v>
      </c>
      <c r="C13" s="80"/>
      <c r="D13" s="80"/>
      <c r="E13" s="80"/>
      <c r="F13" s="80"/>
      <c r="G13" s="33" t="s">
        <v>16</v>
      </c>
      <c r="H13" s="33">
        <v>2016</v>
      </c>
      <c r="I13" s="80" t="s">
        <v>27</v>
      </c>
      <c r="J13" s="36">
        <v>7.76</v>
      </c>
    </row>
    <row r="14" spans="1:10" ht="24">
      <c r="A14" s="49">
        <v>3</v>
      </c>
      <c r="B14" s="80" t="s">
        <v>28</v>
      </c>
      <c r="C14" s="80"/>
      <c r="D14" s="80"/>
      <c r="E14" s="80"/>
      <c r="F14" s="80"/>
      <c r="G14" s="33" t="s">
        <v>16</v>
      </c>
      <c r="H14" s="33">
        <v>2016</v>
      </c>
      <c r="I14" s="80" t="s">
        <v>29</v>
      </c>
      <c r="J14" s="36">
        <v>7.48</v>
      </c>
    </row>
    <row r="15" spans="1:10" ht="36.75">
      <c r="A15" s="49">
        <v>4</v>
      </c>
      <c r="B15" s="80" t="s">
        <v>30</v>
      </c>
      <c r="C15" s="80"/>
      <c r="D15" s="80"/>
      <c r="E15" s="80"/>
      <c r="F15" s="80"/>
      <c r="G15" s="33" t="s">
        <v>31</v>
      </c>
      <c r="H15" s="33">
        <v>2016</v>
      </c>
      <c r="I15" s="80" t="s">
        <v>32</v>
      </c>
      <c r="J15" s="36">
        <v>129.64</v>
      </c>
    </row>
    <row r="16" spans="1:10" ht="24">
      <c r="A16" s="49">
        <v>5</v>
      </c>
      <c r="B16" s="80" t="s">
        <v>33</v>
      </c>
      <c r="C16" s="80"/>
      <c r="D16" s="80"/>
      <c r="E16" s="80"/>
      <c r="F16" s="80"/>
      <c r="G16" s="33" t="s">
        <v>16</v>
      </c>
      <c r="H16" s="33">
        <v>2016</v>
      </c>
      <c r="I16" s="80" t="s">
        <v>34</v>
      </c>
      <c r="J16" s="36">
        <v>23.16</v>
      </c>
    </row>
    <row r="17" spans="1:10" ht="24">
      <c r="A17" s="49">
        <v>6</v>
      </c>
      <c r="B17" s="80" t="s">
        <v>35</v>
      </c>
      <c r="C17" s="80"/>
      <c r="D17" s="80"/>
      <c r="E17" s="80"/>
      <c r="F17" s="80"/>
      <c r="G17" s="33" t="s">
        <v>16</v>
      </c>
      <c r="H17" s="33">
        <v>2016</v>
      </c>
      <c r="I17" s="80" t="s">
        <v>36</v>
      </c>
      <c r="J17" s="36">
        <v>14.2</v>
      </c>
    </row>
    <row r="18" spans="1:10" ht="36.75">
      <c r="A18" s="49">
        <v>7</v>
      </c>
      <c r="B18" s="80" t="s">
        <v>37</v>
      </c>
      <c r="C18" s="80"/>
      <c r="D18" s="80"/>
      <c r="E18" s="80"/>
      <c r="F18" s="80"/>
      <c r="G18" s="33" t="s">
        <v>31</v>
      </c>
      <c r="H18" s="33">
        <v>2016</v>
      </c>
      <c r="I18" s="80" t="s">
        <v>38</v>
      </c>
      <c r="J18" s="36">
        <v>109.84</v>
      </c>
    </row>
    <row r="19" spans="1:10" ht="24.75">
      <c r="A19" s="49">
        <v>8</v>
      </c>
      <c r="B19" s="80" t="s">
        <v>39</v>
      </c>
      <c r="C19" s="80"/>
      <c r="D19" s="80"/>
      <c r="E19" s="80"/>
      <c r="F19" s="80"/>
      <c r="G19" s="33" t="s">
        <v>31</v>
      </c>
      <c r="H19" s="33">
        <v>2016</v>
      </c>
      <c r="I19" s="80" t="s">
        <v>40</v>
      </c>
      <c r="J19" s="36">
        <v>79.7</v>
      </c>
    </row>
    <row r="20" spans="1:10" s="55" customFormat="1" ht="14.25">
      <c r="A20" s="49" t="s">
        <v>41</v>
      </c>
      <c r="B20" s="80" t="s">
        <v>42</v>
      </c>
      <c r="C20" s="80"/>
      <c r="D20" s="80"/>
      <c r="E20" s="80"/>
      <c r="F20" s="80"/>
      <c r="G20" s="33"/>
      <c r="H20" s="33"/>
      <c r="I20" s="80"/>
      <c r="J20" s="36">
        <f>SUM(J21:J45)</f>
        <v>1659</v>
      </c>
    </row>
    <row r="21" spans="1:10" ht="14.25">
      <c r="A21" s="33">
        <v>1</v>
      </c>
      <c r="B21" s="80" t="s">
        <v>43</v>
      </c>
      <c r="C21" s="80"/>
      <c r="D21" s="80"/>
      <c r="E21" s="80"/>
      <c r="F21" s="80"/>
      <c r="G21" s="33" t="s">
        <v>31</v>
      </c>
      <c r="H21" s="33">
        <v>2017</v>
      </c>
      <c r="I21" s="80" t="s">
        <v>44</v>
      </c>
      <c r="J21" s="36">
        <v>89.77</v>
      </c>
    </row>
    <row r="22" spans="1:10" ht="14.25">
      <c r="A22" s="33">
        <v>2</v>
      </c>
      <c r="B22" s="80" t="s">
        <v>45</v>
      </c>
      <c r="C22" s="80"/>
      <c r="D22" s="80"/>
      <c r="E22" s="80"/>
      <c r="F22" s="80"/>
      <c r="G22" s="33" t="s">
        <v>16</v>
      </c>
      <c r="H22" s="33">
        <v>2017</v>
      </c>
      <c r="I22" s="80" t="s">
        <v>46</v>
      </c>
      <c r="J22" s="36">
        <v>10</v>
      </c>
    </row>
    <row r="23" spans="1:10" ht="24">
      <c r="A23" s="33">
        <v>3</v>
      </c>
      <c r="B23" s="80" t="s">
        <v>47</v>
      </c>
      <c r="C23" s="80"/>
      <c r="D23" s="80"/>
      <c r="E23" s="80"/>
      <c r="F23" s="80"/>
      <c r="G23" s="33" t="s">
        <v>16</v>
      </c>
      <c r="H23" s="33">
        <v>2017</v>
      </c>
      <c r="I23" s="80" t="s">
        <v>48</v>
      </c>
      <c r="J23" s="36">
        <v>56.62</v>
      </c>
    </row>
    <row r="24" spans="1:10" ht="14.25">
      <c r="A24" s="33">
        <v>4</v>
      </c>
      <c r="B24" s="80" t="s">
        <v>49</v>
      </c>
      <c r="C24" s="80"/>
      <c r="D24" s="80"/>
      <c r="E24" s="80"/>
      <c r="F24" s="80"/>
      <c r="G24" s="33" t="s">
        <v>16</v>
      </c>
      <c r="H24" s="33">
        <v>2017</v>
      </c>
      <c r="I24" s="80" t="s">
        <v>50</v>
      </c>
      <c r="J24" s="36">
        <v>81.5</v>
      </c>
    </row>
    <row r="25" spans="1:10" ht="14.25">
      <c r="A25" s="33">
        <v>5</v>
      </c>
      <c r="B25" s="80" t="s">
        <v>51</v>
      </c>
      <c r="C25" s="80"/>
      <c r="D25" s="80"/>
      <c r="E25" s="80"/>
      <c r="F25" s="80"/>
      <c r="G25" s="33" t="s">
        <v>16</v>
      </c>
      <c r="H25" s="33">
        <v>2017</v>
      </c>
      <c r="I25" s="80" t="s">
        <v>52</v>
      </c>
      <c r="J25" s="36">
        <v>14.42</v>
      </c>
    </row>
    <row r="26" spans="1:10" ht="24">
      <c r="A26" s="33">
        <v>6</v>
      </c>
      <c r="B26" s="80" t="s">
        <v>53</v>
      </c>
      <c r="C26" s="80"/>
      <c r="D26" s="80"/>
      <c r="E26" s="80"/>
      <c r="F26" s="80"/>
      <c r="G26" s="33" t="s">
        <v>16</v>
      </c>
      <c r="H26" s="33">
        <v>2017</v>
      </c>
      <c r="I26" s="80" t="s">
        <v>54</v>
      </c>
      <c r="J26" s="36">
        <v>28.44</v>
      </c>
    </row>
    <row r="27" spans="1:10" ht="14.25">
      <c r="A27" s="33">
        <v>7</v>
      </c>
      <c r="B27" s="80" t="s">
        <v>55</v>
      </c>
      <c r="C27" s="80"/>
      <c r="D27" s="80"/>
      <c r="E27" s="80"/>
      <c r="F27" s="80"/>
      <c r="G27" s="33" t="s">
        <v>16</v>
      </c>
      <c r="H27" s="33">
        <v>2017</v>
      </c>
      <c r="I27" s="80" t="s">
        <v>56</v>
      </c>
      <c r="J27" s="36">
        <v>48.4</v>
      </c>
    </row>
    <row r="28" spans="1:10" ht="14.25">
      <c r="A28" s="33">
        <v>8</v>
      </c>
      <c r="B28" s="80" t="s">
        <v>57</v>
      </c>
      <c r="C28" s="80"/>
      <c r="D28" s="80"/>
      <c r="E28" s="80"/>
      <c r="F28" s="80"/>
      <c r="G28" s="33" t="s">
        <v>16</v>
      </c>
      <c r="H28" s="33">
        <v>2017</v>
      </c>
      <c r="I28" s="80" t="s">
        <v>58</v>
      </c>
      <c r="J28" s="36">
        <v>17.58</v>
      </c>
    </row>
    <row r="29" spans="1:10" ht="14.25">
      <c r="A29" s="33">
        <v>9</v>
      </c>
      <c r="B29" s="80" t="s">
        <v>59</v>
      </c>
      <c r="C29" s="80"/>
      <c r="D29" s="80"/>
      <c r="E29" s="80"/>
      <c r="F29" s="80"/>
      <c r="G29" s="33" t="s">
        <v>16</v>
      </c>
      <c r="H29" s="33">
        <v>2017</v>
      </c>
      <c r="I29" s="80" t="s">
        <v>60</v>
      </c>
      <c r="J29" s="36">
        <v>13.6</v>
      </c>
    </row>
    <row r="30" spans="1:10" ht="14.25">
      <c r="A30" s="33">
        <v>10</v>
      </c>
      <c r="B30" s="80" t="s">
        <v>61</v>
      </c>
      <c r="C30" s="80"/>
      <c r="D30" s="80"/>
      <c r="E30" s="80"/>
      <c r="F30" s="80"/>
      <c r="G30" s="33" t="s">
        <v>16</v>
      </c>
      <c r="H30" s="33">
        <v>2017</v>
      </c>
      <c r="I30" s="80" t="s">
        <v>62</v>
      </c>
      <c r="J30" s="36">
        <v>119.18</v>
      </c>
    </row>
    <row r="31" spans="1:10" ht="14.25">
      <c r="A31" s="33">
        <v>11</v>
      </c>
      <c r="B31" s="80" t="s">
        <v>63</v>
      </c>
      <c r="C31" s="80"/>
      <c r="D31" s="80"/>
      <c r="E31" s="80"/>
      <c r="F31" s="80"/>
      <c r="G31" s="33" t="s">
        <v>16</v>
      </c>
      <c r="H31" s="33">
        <v>2017</v>
      </c>
      <c r="I31" s="80" t="s">
        <v>64</v>
      </c>
      <c r="J31" s="36">
        <v>11.42</v>
      </c>
    </row>
    <row r="32" spans="1:10" ht="24.75">
      <c r="A32" s="33">
        <v>12</v>
      </c>
      <c r="B32" s="80" t="s">
        <v>65</v>
      </c>
      <c r="C32" s="80"/>
      <c r="D32" s="80"/>
      <c r="E32" s="80"/>
      <c r="F32" s="80"/>
      <c r="G32" s="33" t="s">
        <v>16</v>
      </c>
      <c r="H32" s="33">
        <v>2017</v>
      </c>
      <c r="I32" s="80" t="s">
        <v>66</v>
      </c>
      <c r="J32" s="36">
        <v>418.1</v>
      </c>
    </row>
    <row r="33" spans="1:10" ht="14.25">
      <c r="A33" s="33">
        <v>13</v>
      </c>
      <c r="B33" s="80" t="s">
        <v>67</v>
      </c>
      <c r="C33" s="80"/>
      <c r="D33" s="80"/>
      <c r="E33" s="80"/>
      <c r="F33" s="80"/>
      <c r="G33" s="33" t="s">
        <v>16</v>
      </c>
      <c r="H33" s="33">
        <v>2017</v>
      </c>
      <c r="I33" s="80" t="s">
        <v>52</v>
      </c>
      <c r="J33" s="36">
        <v>11.26</v>
      </c>
    </row>
    <row r="34" spans="1:10" ht="24">
      <c r="A34" s="33">
        <v>14</v>
      </c>
      <c r="B34" s="80" t="s">
        <v>68</v>
      </c>
      <c r="C34" s="80"/>
      <c r="D34" s="80"/>
      <c r="E34" s="80"/>
      <c r="F34" s="80"/>
      <c r="G34" s="33" t="s">
        <v>16</v>
      </c>
      <c r="H34" s="33">
        <v>2017</v>
      </c>
      <c r="I34" s="80" t="s">
        <v>54</v>
      </c>
      <c r="J34" s="36">
        <v>36.94</v>
      </c>
    </row>
    <row r="35" spans="1:10" ht="14.25">
      <c r="A35" s="33">
        <v>15</v>
      </c>
      <c r="B35" s="80" t="s">
        <v>69</v>
      </c>
      <c r="C35" s="80"/>
      <c r="D35" s="80"/>
      <c r="E35" s="80"/>
      <c r="F35" s="80"/>
      <c r="G35" s="33" t="s">
        <v>16</v>
      </c>
      <c r="H35" s="33">
        <v>2017</v>
      </c>
      <c r="I35" s="80" t="s">
        <v>46</v>
      </c>
      <c r="J35" s="36">
        <v>11</v>
      </c>
    </row>
    <row r="36" spans="1:10" ht="14.25">
      <c r="A36" s="33">
        <v>16</v>
      </c>
      <c r="B36" s="80" t="s">
        <v>70</v>
      </c>
      <c r="C36" s="80"/>
      <c r="D36" s="80"/>
      <c r="E36" s="80"/>
      <c r="F36" s="80"/>
      <c r="G36" s="33" t="s">
        <v>16</v>
      </c>
      <c r="H36" s="33">
        <v>2017</v>
      </c>
      <c r="I36" s="80" t="s">
        <v>52</v>
      </c>
      <c r="J36" s="36">
        <v>11.24</v>
      </c>
    </row>
    <row r="37" spans="1:10" ht="24.75">
      <c r="A37" s="33">
        <v>17</v>
      </c>
      <c r="B37" s="80" t="s">
        <v>71</v>
      </c>
      <c r="C37" s="80"/>
      <c r="D37" s="80"/>
      <c r="E37" s="80"/>
      <c r="F37" s="80"/>
      <c r="G37" s="33" t="s">
        <v>31</v>
      </c>
      <c r="H37" s="33">
        <v>2017</v>
      </c>
      <c r="I37" s="80" t="s">
        <v>72</v>
      </c>
      <c r="J37" s="36">
        <v>140.11</v>
      </c>
    </row>
    <row r="38" spans="1:10" ht="14.25">
      <c r="A38" s="33">
        <v>18</v>
      </c>
      <c r="B38" s="80" t="s">
        <v>73</v>
      </c>
      <c r="C38" s="80"/>
      <c r="D38" s="80"/>
      <c r="E38" s="80"/>
      <c r="F38" s="80"/>
      <c r="G38" s="33" t="s">
        <v>16</v>
      </c>
      <c r="H38" s="33">
        <v>2017</v>
      </c>
      <c r="I38" s="80" t="s">
        <v>46</v>
      </c>
      <c r="J38" s="36">
        <v>10</v>
      </c>
    </row>
    <row r="39" spans="1:10" ht="14.25">
      <c r="A39" s="33">
        <v>19</v>
      </c>
      <c r="B39" s="80" t="s">
        <v>74</v>
      </c>
      <c r="C39" s="80"/>
      <c r="D39" s="80"/>
      <c r="E39" s="80"/>
      <c r="F39" s="80"/>
      <c r="G39" s="33" t="s">
        <v>16</v>
      </c>
      <c r="H39" s="33">
        <v>2017</v>
      </c>
      <c r="I39" s="80" t="s">
        <v>75</v>
      </c>
      <c r="J39" s="36">
        <v>12.64</v>
      </c>
    </row>
    <row r="40" spans="1:10" ht="14.25">
      <c r="A40" s="33">
        <v>20</v>
      </c>
      <c r="B40" s="80" t="s">
        <v>76</v>
      </c>
      <c r="C40" s="80"/>
      <c r="D40" s="80"/>
      <c r="E40" s="80"/>
      <c r="F40" s="80"/>
      <c r="G40" s="33" t="s">
        <v>16</v>
      </c>
      <c r="H40" s="33">
        <v>2017</v>
      </c>
      <c r="I40" s="80" t="s">
        <v>77</v>
      </c>
      <c r="J40" s="36">
        <v>9.32</v>
      </c>
    </row>
    <row r="41" spans="1:10" ht="14.25">
      <c r="A41" s="33">
        <v>21</v>
      </c>
      <c r="B41" s="80" t="s">
        <v>78</v>
      </c>
      <c r="C41" s="80"/>
      <c r="D41" s="80"/>
      <c r="E41" s="80"/>
      <c r="F41" s="80"/>
      <c r="G41" s="33" t="s">
        <v>16</v>
      </c>
      <c r="H41" s="33">
        <v>2017</v>
      </c>
      <c r="I41" s="80" t="s">
        <v>79</v>
      </c>
      <c r="J41" s="36">
        <v>115.6</v>
      </c>
    </row>
    <row r="42" spans="1:10" ht="14.25">
      <c r="A42" s="33">
        <v>22</v>
      </c>
      <c r="B42" s="80" t="s">
        <v>80</v>
      </c>
      <c r="C42" s="80"/>
      <c r="D42" s="80"/>
      <c r="E42" s="80"/>
      <c r="F42" s="80"/>
      <c r="G42" s="33" t="s">
        <v>16</v>
      </c>
      <c r="H42" s="33">
        <v>2017</v>
      </c>
      <c r="I42" s="80" t="s">
        <v>81</v>
      </c>
      <c r="J42" s="36">
        <v>15.4</v>
      </c>
    </row>
    <row r="43" spans="1:10" ht="24.75">
      <c r="A43" s="33">
        <v>23</v>
      </c>
      <c r="B43" s="80" t="s">
        <v>82</v>
      </c>
      <c r="C43" s="80"/>
      <c r="D43" s="80"/>
      <c r="E43" s="80"/>
      <c r="F43" s="80"/>
      <c r="G43" s="33" t="s">
        <v>16</v>
      </c>
      <c r="H43" s="33">
        <v>2017</v>
      </c>
      <c r="I43" s="80" t="s">
        <v>83</v>
      </c>
      <c r="J43" s="36">
        <v>348.72</v>
      </c>
    </row>
    <row r="44" spans="1:10" ht="14.25">
      <c r="A44" s="33">
        <v>24</v>
      </c>
      <c r="B44" s="80" t="s">
        <v>84</v>
      </c>
      <c r="C44" s="80"/>
      <c r="D44" s="80"/>
      <c r="E44" s="80"/>
      <c r="F44" s="80"/>
      <c r="G44" s="33" t="s">
        <v>16</v>
      </c>
      <c r="H44" s="33">
        <v>2017</v>
      </c>
      <c r="I44" s="80" t="s">
        <v>85</v>
      </c>
      <c r="J44" s="36">
        <v>16.52</v>
      </c>
    </row>
    <row r="45" spans="1:10" ht="14.25">
      <c r="A45" s="33">
        <v>25</v>
      </c>
      <c r="B45" s="80" t="s">
        <v>86</v>
      </c>
      <c r="C45" s="80"/>
      <c r="D45" s="80"/>
      <c r="E45" s="80"/>
      <c r="F45" s="80"/>
      <c r="G45" s="33" t="s">
        <v>16</v>
      </c>
      <c r="H45" s="33">
        <v>2017</v>
      </c>
      <c r="I45" s="80" t="s">
        <v>87</v>
      </c>
      <c r="J45" s="36">
        <v>11.22</v>
      </c>
    </row>
    <row r="46" spans="1:10" s="55" customFormat="1" ht="14.25">
      <c r="A46" s="33" t="s">
        <v>88</v>
      </c>
      <c r="B46" s="80" t="s">
        <v>89</v>
      </c>
      <c r="C46" s="80"/>
      <c r="D46" s="80"/>
      <c r="E46" s="80"/>
      <c r="F46" s="80"/>
      <c r="G46" s="33"/>
      <c r="H46" s="33"/>
      <c r="I46" s="80"/>
      <c r="J46" s="36">
        <f>SUM(J47:J51)</f>
        <v>811.36</v>
      </c>
    </row>
    <row r="47" spans="1:10" ht="14.25">
      <c r="A47" s="33">
        <v>1</v>
      </c>
      <c r="B47" s="80" t="s">
        <v>90</v>
      </c>
      <c r="C47" s="80"/>
      <c r="D47" s="80"/>
      <c r="E47" s="80"/>
      <c r="F47" s="80"/>
      <c r="G47" s="33" t="s">
        <v>16</v>
      </c>
      <c r="H47" s="33">
        <v>2018</v>
      </c>
      <c r="I47" s="80" t="s">
        <v>46</v>
      </c>
      <c r="J47" s="36">
        <v>320</v>
      </c>
    </row>
    <row r="48" spans="1:10" ht="14.25">
      <c r="A48" s="33">
        <v>2</v>
      </c>
      <c r="B48" s="80" t="s">
        <v>91</v>
      </c>
      <c r="C48" s="80"/>
      <c r="D48" s="80"/>
      <c r="E48" s="80"/>
      <c r="F48" s="80"/>
      <c r="G48" s="33" t="s">
        <v>16</v>
      </c>
      <c r="H48" s="33">
        <v>2018</v>
      </c>
      <c r="I48" s="80" t="s">
        <v>92</v>
      </c>
      <c r="J48" s="36">
        <v>85.2</v>
      </c>
    </row>
    <row r="49" spans="1:10" ht="24.75">
      <c r="A49" s="33">
        <v>3</v>
      </c>
      <c r="B49" s="80" t="s">
        <v>93</v>
      </c>
      <c r="C49" s="80"/>
      <c r="D49" s="80"/>
      <c r="E49" s="80"/>
      <c r="F49" s="80"/>
      <c r="G49" s="33" t="s">
        <v>16</v>
      </c>
      <c r="H49" s="33">
        <v>2018</v>
      </c>
      <c r="I49" s="80" t="s">
        <v>94</v>
      </c>
      <c r="J49" s="36">
        <v>171</v>
      </c>
    </row>
    <row r="50" spans="1:10" ht="24.75">
      <c r="A50" s="33">
        <v>4</v>
      </c>
      <c r="B50" s="80" t="s">
        <v>95</v>
      </c>
      <c r="C50" s="80"/>
      <c r="D50" s="80"/>
      <c r="E50" s="80"/>
      <c r="F50" s="80"/>
      <c r="G50" s="33" t="s">
        <v>16</v>
      </c>
      <c r="H50" s="33">
        <v>2018</v>
      </c>
      <c r="I50" s="80" t="s">
        <v>96</v>
      </c>
      <c r="J50" s="36">
        <v>70.26</v>
      </c>
    </row>
    <row r="51" spans="1:10" ht="24.75">
      <c r="A51" s="33">
        <v>5</v>
      </c>
      <c r="B51" s="80" t="s">
        <v>97</v>
      </c>
      <c r="C51" s="80"/>
      <c r="D51" s="80"/>
      <c r="E51" s="80"/>
      <c r="F51" s="80"/>
      <c r="G51" s="33" t="s">
        <v>16</v>
      </c>
      <c r="H51" s="33">
        <v>2018</v>
      </c>
      <c r="I51" s="80" t="s">
        <v>98</v>
      </c>
      <c r="J51" s="36">
        <v>164.9</v>
      </c>
    </row>
    <row r="52" spans="1:10" s="55" customFormat="1" ht="14.25">
      <c r="A52" s="33" t="s">
        <v>99</v>
      </c>
      <c r="B52" s="80" t="s">
        <v>100</v>
      </c>
      <c r="C52" s="80"/>
      <c r="D52" s="80"/>
      <c r="E52" s="80"/>
      <c r="F52" s="80"/>
      <c r="G52" s="33"/>
      <c r="H52" s="33"/>
      <c r="I52" s="80"/>
      <c r="J52" s="36">
        <f>SUM(J53:J65)</f>
        <v>563</v>
      </c>
    </row>
    <row r="53" spans="1:10" ht="14.25">
      <c r="A53" s="33">
        <v>1</v>
      </c>
      <c r="B53" s="80" t="s">
        <v>101</v>
      </c>
      <c r="C53" s="80"/>
      <c r="D53" s="80"/>
      <c r="E53" s="80"/>
      <c r="F53" s="80"/>
      <c r="G53" s="33" t="s">
        <v>16</v>
      </c>
      <c r="H53" s="33">
        <v>2019</v>
      </c>
      <c r="I53" s="80" t="s">
        <v>102</v>
      </c>
      <c r="J53" s="36">
        <v>35</v>
      </c>
    </row>
    <row r="54" spans="1:10" ht="14.25">
      <c r="A54" s="33">
        <v>2</v>
      </c>
      <c r="B54" s="80" t="s">
        <v>103</v>
      </c>
      <c r="C54" s="80"/>
      <c r="D54" s="80"/>
      <c r="E54" s="80"/>
      <c r="F54" s="80"/>
      <c r="G54" s="33" t="s">
        <v>16</v>
      </c>
      <c r="H54" s="33">
        <v>2019</v>
      </c>
      <c r="I54" s="80" t="s">
        <v>58</v>
      </c>
      <c r="J54" s="36">
        <v>13.8</v>
      </c>
    </row>
    <row r="55" spans="1:10" ht="24.75">
      <c r="A55" s="33">
        <v>3</v>
      </c>
      <c r="B55" s="80" t="s">
        <v>104</v>
      </c>
      <c r="C55" s="80"/>
      <c r="D55" s="80"/>
      <c r="E55" s="80"/>
      <c r="F55" s="80"/>
      <c r="G55" s="33" t="s">
        <v>105</v>
      </c>
      <c r="H55" s="33">
        <v>2019</v>
      </c>
      <c r="I55" s="80" t="s">
        <v>106</v>
      </c>
      <c r="J55" s="36">
        <v>79.6</v>
      </c>
    </row>
    <row r="56" spans="1:10" ht="14.25">
      <c r="A56" s="33">
        <v>4</v>
      </c>
      <c r="B56" s="80" t="s">
        <v>107</v>
      </c>
      <c r="C56" s="80"/>
      <c r="D56" s="80"/>
      <c r="E56" s="80"/>
      <c r="F56" s="80"/>
      <c r="G56" s="33" t="s">
        <v>16</v>
      </c>
      <c r="H56" s="33">
        <v>2019</v>
      </c>
      <c r="I56" s="80" t="s">
        <v>58</v>
      </c>
      <c r="J56" s="36">
        <v>14.1</v>
      </c>
    </row>
    <row r="57" spans="1:10" ht="24.75">
      <c r="A57" s="33">
        <v>5</v>
      </c>
      <c r="B57" s="80" t="s">
        <v>108</v>
      </c>
      <c r="C57" s="80"/>
      <c r="D57" s="80"/>
      <c r="E57" s="80"/>
      <c r="F57" s="80"/>
      <c r="G57" s="33" t="s">
        <v>16</v>
      </c>
      <c r="H57" s="33">
        <v>2019</v>
      </c>
      <c r="I57" s="80" t="s">
        <v>109</v>
      </c>
      <c r="J57" s="36">
        <v>50</v>
      </c>
    </row>
    <row r="58" spans="1:10" ht="14.25">
      <c r="A58" s="33">
        <v>6</v>
      </c>
      <c r="B58" s="80" t="s">
        <v>110</v>
      </c>
      <c r="C58" s="80"/>
      <c r="D58" s="80"/>
      <c r="E58" s="80"/>
      <c r="F58" s="80"/>
      <c r="G58" s="33" t="s">
        <v>16</v>
      </c>
      <c r="H58" s="33">
        <v>2019</v>
      </c>
      <c r="I58" s="80" t="s">
        <v>111</v>
      </c>
      <c r="J58" s="36">
        <v>126.4</v>
      </c>
    </row>
    <row r="59" spans="1:10" ht="14.25">
      <c r="A59" s="33">
        <v>7</v>
      </c>
      <c r="B59" s="80" t="s">
        <v>112</v>
      </c>
      <c r="C59" s="80"/>
      <c r="D59" s="80"/>
      <c r="E59" s="80"/>
      <c r="F59" s="80"/>
      <c r="G59" s="33" t="s">
        <v>16</v>
      </c>
      <c r="H59" s="33">
        <v>2019</v>
      </c>
      <c r="I59" s="80" t="s">
        <v>113</v>
      </c>
      <c r="J59" s="36">
        <v>18</v>
      </c>
    </row>
    <row r="60" spans="1:10" ht="14.25">
      <c r="A60" s="33">
        <v>8</v>
      </c>
      <c r="B60" s="80" t="s">
        <v>114</v>
      </c>
      <c r="C60" s="80"/>
      <c r="D60" s="80"/>
      <c r="E60" s="80"/>
      <c r="F60" s="80"/>
      <c r="G60" s="33" t="s">
        <v>16</v>
      </c>
      <c r="H60" s="33">
        <v>2019</v>
      </c>
      <c r="I60" s="80" t="s">
        <v>115</v>
      </c>
      <c r="J60" s="36">
        <v>32.5</v>
      </c>
    </row>
    <row r="61" spans="1:10" ht="14.25">
      <c r="A61" s="33">
        <v>9</v>
      </c>
      <c r="B61" s="80" t="s">
        <v>116</v>
      </c>
      <c r="C61" s="80"/>
      <c r="D61" s="80"/>
      <c r="E61" s="80"/>
      <c r="F61" s="80"/>
      <c r="G61" s="33" t="s">
        <v>16</v>
      </c>
      <c r="H61" s="33">
        <v>2019</v>
      </c>
      <c r="I61" s="80" t="s">
        <v>117</v>
      </c>
      <c r="J61" s="36">
        <v>13.3</v>
      </c>
    </row>
    <row r="62" spans="1:10" ht="14.25">
      <c r="A62" s="33">
        <v>10</v>
      </c>
      <c r="B62" s="80" t="s">
        <v>118</v>
      </c>
      <c r="C62" s="80"/>
      <c r="D62" s="80"/>
      <c r="E62" s="80"/>
      <c r="F62" s="80"/>
      <c r="G62" s="33" t="s">
        <v>119</v>
      </c>
      <c r="H62" s="33">
        <v>2019</v>
      </c>
      <c r="I62" s="80" t="s">
        <v>120</v>
      </c>
      <c r="J62" s="36">
        <v>54</v>
      </c>
    </row>
    <row r="63" spans="1:10" ht="14.25">
      <c r="A63" s="33">
        <v>11</v>
      </c>
      <c r="B63" s="80" t="s">
        <v>121</v>
      </c>
      <c r="C63" s="80"/>
      <c r="D63" s="80"/>
      <c r="E63" s="80"/>
      <c r="F63" s="80"/>
      <c r="G63" s="33" t="s">
        <v>16</v>
      </c>
      <c r="H63" s="33">
        <v>2019</v>
      </c>
      <c r="I63" s="80" t="s">
        <v>122</v>
      </c>
      <c r="J63" s="36">
        <v>37.6</v>
      </c>
    </row>
    <row r="64" spans="1:10" ht="14.25">
      <c r="A64" s="33">
        <v>12</v>
      </c>
      <c r="B64" s="80" t="s">
        <v>123</v>
      </c>
      <c r="C64" s="80"/>
      <c r="D64" s="80"/>
      <c r="E64" s="80"/>
      <c r="F64" s="80"/>
      <c r="G64" s="33" t="s">
        <v>16</v>
      </c>
      <c r="H64" s="33">
        <v>2019</v>
      </c>
      <c r="I64" s="80" t="s">
        <v>124</v>
      </c>
      <c r="J64" s="36">
        <v>32.8</v>
      </c>
    </row>
    <row r="65" spans="1:10" ht="24.75">
      <c r="A65" s="33">
        <v>13</v>
      </c>
      <c r="B65" s="80" t="s">
        <v>125</v>
      </c>
      <c r="C65" s="80"/>
      <c r="D65" s="80"/>
      <c r="E65" s="80"/>
      <c r="F65" s="80"/>
      <c r="G65" s="33" t="s">
        <v>119</v>
      </c>
      <c r="H65" s="33">
        <v>2019</v>
      </c>
      <c r="I65" s="80" t="s">
        <v>126</v>
      </c>
      <c r="J65" s="36">
        <v>55.9</v>
      </c>
    </row>
  </sheetData>
  <mergeCells count="9">
    <mergeCell ref="A1:J1"/>
    <mergeCell ref="C2:F2"/>
    <mergeCell ref="A4:B4"/>
    <mergeCell ref="A2:A3"/>
    <mergeCell ref="B2:B3"/>
    <mergeCell ref="G2:G3"/>
    <mergeCell ref="H2:H3"/>
    <mergeCell ref="I2:I3"/>
    <mergeCell ref="J2:J3"/>
  </mergeCells>
  <printOptions horizontalCentered="1"/>
  <pageMargins left="0.28" right="0.28" top="0.98" bottom="1.13" header="0.51" footer="0.58"/>
  <pageSetup horizontalDpi="600" verticalDpi="600" orientation="landscape" paperSize="9"/>
</worksheet>
</file>

<file path=xl/worksheets/sheet2.xml><?xml version="1.0" encoding="utf-8"?>
<worksheet xmlns="http://schemas.openxmlformats.org/spreadsheetml/2006/main" xmlns:r="http://schemas.openxmlformats.org/officeDocument/2006/relationships">
  <dimension ref="A1:J154"/>
  <sheetViews>
    <sheetView zoomScaleSheetLayoutView="100" workbookViewId="0" topLeftCell="A1">
      <selection activeCell="J16" sqref="J16"/>
    </sheetView>
  </sheetViews>
  <sheetFormatPr defaultColWidth="9.00390625" defaultColWidthPt="54" defaultRowHeight="14.25"/>
  <cols>
    <col min="1" max="1" width="5.875" widthPt="35.25" style="55" customWidth="1"/>
    <col min="2" max="2" width="9.50390625" widthPt="57" style="152" customWidth="1"/>
    <col min="3" max="3" width="6.875" widthPt="41.25" style="55" customWidth="1"/>
    <col min="4" max="4" width="7.00390625" widthPt="42" style="55" customWidth="1"/>
    <col min="5" max="5" width="9.50390625" widthPt="57" style="124" customWidth="1"/>
    <col min="6" max="6" width="7.875" widthPt="47.25" style="124" customWidth="1"/>
    <col min="7" max="7" width="60.875" widthPt="365.25" style="152" customWidth="1"/>
    <col min="8" max="8" width="8.875" widthPt="53.25" style="172" customWidth="1"/>
    <col min="9" max="9" width="8.375" widthPt="50.25" style="173" customWidth="1"/>
    <col min="10" max="10" width="9.50390625" widthPt="57" style="172" customWidth="1"/>
    <col min="11" max="16384" width="9.00390625" widthPt="54" style="55" customWidth="1"/>
  </cols>
  <sheetData>
    <row r="1" spans="1:10" ht="14.25">
      <c r="A1" s="174" t="s">
        <v>127</v>
      </c>
      <c r="B1" s="175"/>
      <c r="C1" s="175"/>
      <c r="D1" s="175"/>
      <c r="E1" s="175"/>
      <c r="F1" s="175"/>
      <c r="G1" s="175"/>
      <c r="H1" s="176"/>
      <c r="I1" s="175"/>
      <c r="J1" s="176"/>
    </row>
    <row r="2" spans="1:10" ht="14.25" customHeight="1">
      <c r="A2" s="33" t="s">
        <v>1</v>
      </c>
      <c r="B2" s="79" t="s">
        <v>2</v>
      </c>
      <c r="C2" s="40" t="s">
        <v>128</v>
      </c>
      <c r="D2" s="40"/>
      <c r="E2" s="40" t="s">
        <v>4</v>
      </c>
      <c r="F2" s="40" t="s">
        <v>5</v>
      </c>
      <c r="G2" s="40" t="s">
        <v>6</v>
      </c>
      <c r="H2" s="177" t="s">
        <v>129</v>
      </c>
      <c r="I2" s="191" t="s">
        <v>130</v>
      </c>
      <c r="J2" s="192"/>
    </row>
    <row r="3" spans="1:10" ht="14.25">
      <c r="A3" s="33"/>
      <c r="B3" s="79"/>
      <c r="C3" s="40" t="s">
        <v>131</v>
      </c>
      <c r="D3" s="40" t="s">
        <v>132</v>
      </c>
      <c r="E3" s="40"/>
      <c r="F3" s="40"/>
      <c r="G3" s="40"/>
      <c r="H3" s="177"/>
      <c r="I3" s="74" t="s">
        <v>133</v>
      </c>
      <c r="J3" s="89" t="s">
        <v>134</v>
      </c>
    </row>
    <row r="4" spans="1:10" ht="14.25">
      <c r="A4" s="33" t="s">
        <v>12</v>
      </c>
      <c r="B4" s="61"/>
      <c r="C4" s="40"/>
      <c r="D4" s="40"/>
      <c r="E4" s="40"/>
      <c r="F4" s="40"/>
      <c r="G4" s="79"/>
      <c r="H4" s="163">
        <v>7435.29</v>
      </c>
      <c r="I4" s="193">
        <v>3954.09</v>
      </c>
      <c r="J4" s="163">
        <v>3481.495</v>
      </c>
    </row>
    <row r="5" spans="1:10" s="171" customFormat="1" ht="14.25">
      <c r="A5" s="72" t="s">
        <v>13</v>
      </c>
      <c r="B5" s="178" t="s">
        <v>135</v>
      </c>
      <c r="C5" s="179"/>
      <c r="D5" s="179"/>
      <c r="E5" s="179"/>
      <c r="F5" s="179"/>
      <c r="G5" s="180"/>
      <c r="H5" s="181">
        <f aca="true" t="shared" si="0" ref="H5:J5">SUM(H6:H10)</f>
        <v>399.43</v>
      </c>
      <c r="I5" s="181">
        <f t="shared" si="0"/>
        <v>346.48</v>
      </c>
      <c r="J5" s="181">
        <f t="shared" si="0"/>
        <v>52.95</v>
      </c>
    </row>
    <row r="6" spans="1:10" ht="14.25">
      <c r="A6" s="33">
        <v>1</v>
      </c>
      <c r="B6" s="61" t="s">
        <v>136</v>
      </c>
      <c r="C6" s="60"/>
      <c r="D6" s="60"/>
      <c r="E6" s="33" t="s">
        <v>16</v>
      </c>
      <c r="F6" s="33">
        <v>2016</v>
      </c>
      <c r="G6" s="120" t="s">
        <v>137</v>
      </c>
      <c r="H6" s="29">
        <f aca="true" t="shared" si="1" ref="H6:H10">SUM(I6:J6)</f>
        <v>85.8</v>
      </c>
      <c r="I6" s="29">
        <v>85.8</v>
      </c>
      <c r="J6" s="29"/>
    </row>
    <row r="7" spans="1:10" ht="14.25">
      <c r="A7" s="33">
        <v>2</v>
      </c>
      <c r="B7" s="61" t="s">
        <v>138</v>
      </c>
      <c r="C7" s="60"/>
      <c r="D7" s="60"/>
      <c r="E7" s="33" t="s">
        <v>139</v>
      </c>
      <c r="F7" s="33">
        <v>2017</v>
      </c>
      <c r="G7" s="182" t="s">
        <v>140</v>
      </c>
      <c r="H7" s="29">
        <f t="shared" si="1"/>
        <v>115</v>
      </c>
      <c r="I7" s="29">
        <v>100</v>
      </c>
      <c r="J7" s="29">
        <v>15</v>
      </c>
    </row>
    <row r="8" spans="1:10" ht="14.25">
      <c r="A8" s="33">
        <v>3</v>
      </c>
      <c r="B8" s="61" t="s">
        <v>141</v>
      </c>
      <c r="C8" s="60"/>
      <c r="D8" s="60"/>
      <c r="E8" s="33" t="s">
        <v>16</v>
      </c>
      <c r="F8" s="33">
        <v>2016</v>
      </c>
      <c r="G8" s="120" t="s">
        <v>142</v>
      </c>
      <c r="H8" s="29">
        <f t="shared" si="1"/>
        <v>80.68</v>
      </c>
      <c r="I8" s="29">
        <v>80.68</v>
      </c>
      <c r="J8" s="29"/>
    </row>
    <row r="9" spans="1:10" ht="14.25">
      <c r="A9" s="33">
        <v>4</v>
      </c>
      <c r="B9" s="61" t="s">
        <v>143</v>
      </c>
      <c r="C9" s="60"/>
      <c r="D9" s="60"/>
      <c r="E9" s="33" t="s">
        <v>144</v>
      </c>
      <c r="F9" s="33">
        <v>2018</v>
      </c>
      <c r="G9" s="120" t="s">
        <v>145</v>
      </c>
      <c r="H9" s="29">
        <f t="shared" si="1"/>
        <v>108.5</v>
      </c>
      <c r="I9" s="29">
        <v>80</v>
      </c>
      <c r="J9" s="29">
        <v>28.5</v>
      </c>
    </row>
    <row r="10" spans="1:10" ht="14.25">
      <c r="A10" s="33">
        <v>5</v>
      </c>
      <c r="B10" s="61" t="s">
        <v>146</v>
      </c>
      <c r="C10" s="60"/>
      <c r="D10" s="60"/>
      <c r="E10" s="33" t="s">
        <v>139</v>
      </c>
      <c r="F10" s="33">
        <v>2018</v>
      </c>
      <c r="G10" s="120" t="s">
        <v>147</v>
      </c>
      <c r="H10" s="29">
        <f t="shared" si="1"/>
        <v>9.45</v>
      </c>
      <c r="I10" s="29"/>
      <c r="J10" s="29">
        <v>9.45</v>
      </c>
    </row>
    <row r="11" spans="1:10" s="171" customFormat="1" ht="14.25">
      <c r="A11" s="72" t="s">
        <v>22</v>
      </c>
      <c r="B11" s="178" t="s">
        <v>148</v>
      </c>
      <c r="C11" s="183"/>
      <c r="D11" s="183"/>
      <c r="E11" s="72"/>
      <c r="F11" s="72"/>
      <c r="G11" s="184"/>
      <c r="H11" s="181">
        <f aca="true" t="shared" si="2" ref="H11:J11">SUM(H12:H21)</f>
        <v>830.65</v>
      </c>
      <c r="I11" s="181">
        <f t="shared" si="2"/>
        <v>649</v>
      </c>
      <c r="J11" s="181">
        <f t="shared" si="2"/>
        <v>181.65</v>
      </c>
    </row>
    <row r="12" spans="1:10" ht="14.25">
      <c r="A12" s="33">
        <v>1</v>
      </c>
      <c r="B12" s="61" t="s">
        <v>149</v>
      </c>
      <c r="C12" s="60"/>
      <c r="D12" s="60"/>
      <c r="E12" s="33" t="s">
        <v>144</v>
      </c>
      <c r="F12" s="33">
        <v>2017</v>
      </c>
      <c r="G12" s="120" t="s">
        <v>150</v>
      </c>
      <c r="H12" s="29">
        <f aca="true" t="shared" si="3" ref="H12:H21">SUM(I12:J12)</f>
        <v>180</v>
      </c>
      <c r="I12" s="29">
        <v>120</v>
      </c>
      <c r="J12" s="29">
        <v>60</v>
      </c>
    </row>
    <row r="13" spans="1:10" ht="14.25">
      <c r="A13" s="33">
        <v>2</v>
      </c>
      <c r="B13" s="61" t="s">
        <v>151</v>
      </c>
      <c r="C13" s="60"/>
      <c r="D13" s="60"/>
      <c r="E13" s="33" t="s">
        <v>16</v>
      </c>
      <c r="F13" s="33">
        <v>2017</v>
      </c>
      <c r="G13" s="120" t="s">
        <v>152</v>
      </c>
      <c r="H13" s="29">
        <f t="shared" si="3"/>
        <v>24</v>
      </c>
      <c r="I13" s="29">
        <v>24</v>
      </c>
      <c r="J13" s="29"/>
    </row>
    <row r="14" spans="1:10" ht="14.25">
      <c r="A14" s="33">
        <v>3</v>
      </c>
      <c r="B14" s="61" t="s">
        <v>153</v>
      </c>
      <c r="C14" s="60"/>
      <c r="D14" s="60"/>
      <c r="E14" s="33" t="s">
        <v>16</v>
      </c>
      <c r="F14" s="33">
        <v>2017</v>
      </c>
      <c r="G14" s="120" t="s">
        <v>154</v>
      </c>
      <c r="H14" s="29">
        <f t="shared" si="3"/>
        <v>77.3</v>
      </c>
      <c r="I14" s="29">
        <v>77.3</v>
      </c>
      <c r="J14" s="29"/>
    </row>
    <row r="15" spans="1:10" ht="14.25">
      <c r="A15" s="33">
        <v>4</v>
      </c>
      <c r="B15" s="61" t="s">
        <v>155</v>
      </c>
      <c r="C15" s="60"/>
      <c r="D15" s="60"/>
      <c r="E15" s="33" t="s">
        <v>16</v>
      </c>
      <c r="F15" s="33">
        <v>2017</v>
      </c>
      <c r="G15" s="120" t="s">
        <v>156</v>
      </c>
      <c r="H15" s="29">
        <f t="shared" si="3"/>
        <v>47.7</v>
      </c>
      <c r="I15" s="29">
        <v>47.7</v>
      </c>
      <c r="J15" s="29"/>
    </row>
    <row r="16" spans="1:10" ht="14.25">
      <c r="A16" s="33">
        <v>5</v>
      </c>
      <c r="B16" s="61" t="s">
        <v>157</v>
      </c>
      <c r="C16" s="60"/>
      <c r="D16" s="60"/>
      <c r="E16" s="33" t="s">
        <v>144</v>
      </c>
      <c r="F16" s="33">
        <v>2018</v>
      </c>
      <c r="G16" s="120" t="s">
        <v>158</v>
      </c>
      <c r="H16" s="29">
        <f t="shared" si="3"/>
        <v>110.45</v>
      </c>
      <c r="I16" s="29">
        <v>80</v>
      </c>
      <c r="J16" s="29">
        <v>30.45</v>
      </c>
    </row>
    <row r="17" spans="1:10" ht="14.25">
      <c r="A17" s="33">
        <v>6</v>
      </c>
      <c r="B17" s="61" t="s">
        <v>159</v>
      </c>
      <c r="C17" s="60"/>
      <c r="D17" s="60"/>
      <c r="E17" s="33" t="s">
        <v>16</v>
      </c>
      <c r="F17" s="33">
        <v>2018</v>
      </c>
      <c r="G17" s="120" t="s">
        <v>160</v>
      </c>
      <c r="H17" s="29">
        <f t="shared" si="3"/>
        <v>30</v>
      </c>
      <c r="I17" s="29"/>
      <c r="J17" s="29">
        <v>30</v>
      </c>
    </row>
    <row r="18" spans="1:10" ht="14.25">
      <c r="A18" s="33">
        <v>7</v>
      </c>
      <c r="B18" s="61" t="s">
        <v>161</v>
      </c>
      <c r="C18" s="60"/>
      <c r="D18" s="60"/>
      <c r="E18" s="33" t="s">
        <v>16</v>
      </c>
      <c r="F18" s="33">
        <v>2018</v>
      </c>
      <c r="G18" s="120" t="s">
        <v>162</v>
      </c>
      <c r="H18" s="29">
        <f t="shared" si="3"/>
        <v>330</v>
      </c>
      <c r="I18" s="29">
        <v>300</v>
      </c>
      <c r="J18" s="29">
        <v>30</v>
      </c>
    </row>
    <row r="19" spans="1:10" ht="14.25">
      <c r="A19" s="33">
        <v>8</v>
      </c>
      <c r="B19" s="61" t="s">
        <v>163</v>
      </c>
      <c r="C19" s="60"/>
      <c r="D19" s="60"/>
      <c r="E19" s="33" t="s">
        <v>16</v>
      </c>
      <c r="F19" s="33">
        <v>2018</v>
      </c>
      <c r="G19" s="120" t="s">
        <v>164</v>
      </c>
      <c r="H19" s="29">
        <f t="shared" si="3"/>
        <v>7.5</v>
      </c>
      <c r="I19" s="29"/>
      <c r="J19" s="29">
        <v>7.5</v>
      </c>
    </row>
    <row r="20" spans="1:10" ht="14.25">
      <c r="A20" s="33">
        <v>9</v>
      </c>
      <c r="B20" s="61" t="s">
        <v>165</v>
      </c>
      <c r="C20" s="60"/>
      <c r="D20" s="60"/>
      <c r="E20" s="33" t="s">
        <v>16</v>
      </c>
      <c r="F20" s="33">
        <v>2018</v>
      </c>
      <c r="G20" s="120" t="s">
        <v>166</v>
      </c>
      <c r="H20" s="29">
        <f t="shared" si="3"/>
        <v>9</v>
      </c>
      <c r="I20" s="29"/>
      <c r="J20" s="29">
        <v>9</v>
      </c>
    </row>
    <row r="21" spans="1:10" ht="14.25">
      <c r="A21" s="33">
        <v>10</v>
      </c>
      <c r="B21" s="61" t="s">
        <v>167</v>
      </c>
      <c r="C21" s="60"/>
      <c r="D21" s="60"/>
      <c r="E21" s="33" t="s">
        <v>16</v>
      </c>
      <c r="F21" s="33">
        <v>2018</v>
      </c>
      <c r="G21" s="120" t="s">
        <v>168</v>
      </c>
      <c r="H21" s="29">
        <f t="shared" si="3"/>
        <v>14.7</v>
      </c>
      <c r="I21" s="29"/>
      <c r="J21" s="29">
        <v>14.7</v>
      </c>
    </row>
    <row r="22" spans="1:10" ht="14.25">
      <c r="A22" s="33">
        <v>11</v>
      </c>
      <c r="B22" s="61" t="s">
        <v>169</v>
      </c>
      <c r="C22" s="60"/>
      <c r="D22" s="60"/>
      <c r="E22" s="33" t="s">
        <v>144</v>
      </c>
      <c r="F22" s="33">
        <v>2019</v>
      </c>
      <c r="G22" s="120" t="s">
        <v>170</v>
      </c>
      <c r="H22" s="29">
        <v>126.035</v>
      </c>
      <c r="I22" s="29"/>
      <c r="J22" s="29">
        <v>126.035</v>
      </c>
    </row>
    <row r="23" spans="1:10" ht="14.25">
      <c r="A23" s="33">
        <v>12</v>
      </c>
      <c r="B23" s="61" t="s">
        <v>171</v>
      </c>
      <c r="C23" s="60"/>
      <c r="D23" s="60"/>
      <c r="E23" s="33" t="s">
        <v>16</v>
      </c>
      <c r="F23" s="33">
        <v>2019</v>
      </c>
      <c r="G23" s="120" t="s">
        <v>172</v>
      </c>
      <c r="H23" s="29">
        <v>87</v>
      </c>
      <c r="I23" s="29"/>
      <c r="J23" s="29">
        <v>87</v>
      </c>
    </row>
    <row r="24" spans="1:10" s="171" customFormat="1" ht="14.25">
      <c r="A24" s="72" t="s">
        <v>41</v>
      </c>
      <c r="B24" s="178" t="s">
        <v>173</v>
      </c>
      <c r="C24" s="183"/>
      <c r="D24" s="183"/>
      <c r="E24" s="72"/>
      <c r="F24" s="72"/>
      <c r="G24" s="184"/>
      <c r="H24" s="181">
        <f aca="true" t="shared" si="4" ref="H24:J24">SUM(H25:H29)</f>
        <v>239.38</v>
      </c>
      <c r="I24" s="181">
        <f t="shared" si="4"/>
        <v>135.43</v>
      </c>
      <c r="J24" s="181">
        <f t="shared" si="4"/>
        <v>103.95</v>
      </c>
    </row>
    <row r="25" spans="1:10" ht="14.25">
      <c r="A25" s="33">
        <v>1</v>
      </c>
      <c r="B25" s="61" t="s">
        <v>174</v>
      </c>
      <c r="C25" s="60"/>
      <c r="D25" s="60"/>
      <c r="E25" s="33" t="s">
        <v>16</v>
      </c>
      <c r="F25" s="33">
        <v>2016</v>
      </c>
      <c r="G25" s="120" t="s">
        <v>175</v>
      </c>
      <c r="H25" s="29">
        <f aca="true" t="shared" si="5" ref="H25:H29">SUM(I25:J25)</f>
        <v>39.63</v>
      </c>
      <c r="I25" s="29">
        <v>39.63</v>
      </c>
      <c r="J25" s="29"/>
    </row>
    <row r="26" spans="1:10" ht="14.25">
      <c r="A26" s="33">
        <v>2</v>
      </c>
      <c r="B26" s="61" t="s">
        <v>176</v>
      </c>
      <c r="C26" s="60"/>
      <c r="D26" s="60"/>
      <c r="E26" s="33" t="s">
        <v>139</v>
      </c>
      <c r="F26" s="33">
        <v>2017</v>
      </c>
      <c r="G26" s="120" t="s">
        <v>177</v>
      </c>
      <c r="H26" s="29">
        <f t="shared" si="5"/>
        <v>13.2</v>
      </c>
      <c r="I26" s="29"/>
      <c r="J26" s="29">
        <v>13.2</v>
      </c>
    </row>
    <row r="27" spans="1:10" ht="14.25">
      <c r="A27" s="33">
        <v>3</v>
      </c>
      <c r="B27" s="61" t="s">
        <v>178</v>
      </c>
      <c r="C27" s="60"/>
      <c r="D27" s="60"/>
      <c r="E27" s="33" t="s">
        <v>144</v>
      </c>
      <c r="F27" s="33">
        <v>2018</v>
      </c>
      <c r="G27" s="120" t="s">
        <v>179</v>
      </c>
      <c r="H27" s="29">
        <f t="shared" si="5"/>
        <v>31.5</v>
      </c>
      <c r="I27" s="29"/>
      <c r="J27" s="29">
        <v>31.5</v>
      </c>
    </row>
    <row r="28" spans="1:10" ht="24">
      <c r="A28" s="33">
        <v>4</v>
      </c>
      <c r="B28" s="80" t="s">
        <v>180</v>
      </c>
      <c r="C28" s="60"/>
      <c r="D28" s="60"/>
      <c r="E28" s="33" t="s">
        <v>144</v>
      </c>
      <c r="F28" s="33">
        <v>2018</v>
      </c>
      <c r="G28" s="120" t="s">
        <v>181</v>
      </c>
      <c r="H28" s="29">
        <f t="shared" si="5"/>
        <v>81</v>
      </c>
      <c r="I28" s="29">
        <v>45</v>
      </c>
      <c r="J28" s="29">
        <v>36</v>
      </c>
    </row>
    <row r="29" spans="1:10" ht="14.25">
      <c r="A29" s="33">
        <v>5</v>
      </c>
      <c r="B29" s="61" t="s">
        <v>182</v>
      </c>
      <c r="C29" s="60"/>
      <c r="D29" s="60"/>
      <c r="E29" s="33" t="s">
        <v>144</v>
      </c>
      <c r="F29" s="33">
        <v>2018</v>
      </c>
      <c r="G29" s="120" t="s">
        <v>183</v>
      </c>
      <c r="H29" s="29">
        <f t="shared" si="5"/>
        <v>74.05</v>
      </c>
      <c r="I29" s="29">
        <v>50.8</v>
      </c>
      <c r="J29" s="29">
        <v>23.25</v>
      </c>
    </row>
    <row r="30" spans="1:10" ht="14.25">
      <c r="A30" s="33">
        <v>6</v>
      </c>
      <c r="B30" s="61" t="s">
        <v>184</v>
      </c>
      <c r="C30" s="60"/>
      <c r="D30" s="60"/>
      <c r="E30" s="33" t="s">
        <v>144</v>
      </c>
      <c r="F30" s="33">
        <v>2019</v>
      </c>
      <c r="G30" s="120" t="s">
        <v>185</v>
      </c>
      <c r="H30" s="29">
        <v>61.775</v>
      </c>
      <c r="I30" s="29"/>
      <c r="J30" s="29">
        <v>61.775</v>
      </c>
    </row>
    <row r="31" spans="1:10" s="171" customFormat="1" ht="14.25">
      <c r="A31" s="72" t="s">
        <v>88</v>
      </c>
      <c r="B31" s="178" t="s">
        <v>186</v>
      </c>
      <c r="C31" s="183"/>
      <c r="D31" s="183"/>
      <c r="E31" s="72"/>
      <c r="F31" s="72"/>
      <c r="G31" s="184"/>
      <c r="H31" s="181">
        <f aca="true" t="shared" si="6" ref="H31:J31">SUM(H32:H34)</f>
        <v>313.45</v>
      </c>
      <c r="I31" s="181">
        <f t="shared" si="6"/>
        <v>203.45</v>
      </c>
      <c r="J31" s="181">
        <f t="shared" si="6"/>
        <v>110</v>
      </c>
    </row>
    <row r="32" spans="1:10" ht="14.25">
      <c r="A32" s="33">
        <v>1</v>
      </c>
      <c r="B32" s="61" t="s">
        <v>187</v>
      </c>
      <c r="C32" s="60"/>
      <c r="D32" s="60"/>
      <c r="E32" s="33" t="s">
        <v>16</v>
      </c>
      <c r="F32" s="33">
        <v>2016</v>
      </c>
      <c r="G32" s="120" t="s">
        <v>188</v>
      </c>
      <c r="H32" s="29">
        <f>SUM(I32:J32)</f>
        <v>83.45</v>
      </c>
      <c r="I32" s="29">
        <v>83.45</v>
      </c>
      <c r="J32" s="29"/>
    </row>
    <row r="33" spans="1:10" ht="14.25">
      <c r="A33" s="33">
        <v>2</v>
      </c>
      <c r="B33" s="61" t="s">
        <v>189</v>
      </c>
      <c r="C33" s="60"/>
      <c r="D33" s="60"/>
      <c r="E33" s="33" t="s">
        <v>16</v>
      </c>
      <c r="F33" s="33">
        <v>2017</v>
      </c>
      <c r="G33" s="120" t="s">
        <v>190</v>
      </c>
      <c r="H33" s="29">
        <f>SUM(I33:J33)</f>
        <v>230</v>
      </c>
      <c r="I33" s="29">
        <v>120</v>
      </c>
      <c r="J33" s="29">
        <v>110</v>
      </c>
    </row>
    <row r="34" spans="1:10" ht="14.25">
      <c r="A34" s="33">
        <v>3</v>
      </c>
      <c r="B34" s="61" t="s">
        <v>191</v>
      </c>
      <c r="C34" s="60"/>
      <c r="D34" s="60"/>
      <c r="E34" s="33" t="s">
        <v>16</v>
      </c>
      <c r="F34" s="33">
        <v>2018</v>
      </c>
      <c r="G34" s="120" t="s">
        <v>192</v>
      </c>
      <c r="H34" s="29"/>
      <c r="I34" s="29"/>
      <c r="J34" s="29"/>
    </row>
    <row r="35" spans="1:10" ht="14.25">
      <c r="A35" s="33">
        <v>4</v>
      </c>
      <c r="B35" s="61" t="s">
        <v>193</v>
      </c>
      <c r="C35" s="60"/>
      <c r="D35" s="60"/>
      <c r="E35" s="33" t="s">
        <v>16</v>
      </c>
      <c r="F35" s="33">
        <v>2019</v>
      </c>
      <c r="G35" s="120" t="s">
        <v>194</v>
      </c>
      <c r="H35" s="29">
        <v>146.7</v>
      </c>
      <c r="I35" s="29"/>
      <c r="J35" s="29">
        <v>146.7</v>
      </c>
    </row>
    <row r="36" spans="1:10" s="171" customFormat="1" ht="14.25">
      <c r="A36" s="72" t="s">
        <v>99</v>
      </c>
      <c r="B36" s="178" t="s">
        <v>195</v>
      </c>
      <c r="C36" s="183"/>
      <c r="D36" s="183"/>
      <c r="E36" s="72"/>
      <c r="F36" s="72"/>
      <c r="G36" s="184"/>
      <c r="H36" s="181">
        <f aca="true" t="shared" si="7" ref="H36:J36">SUM(H37:H43)</f>
        <v>259.4</v>
      </c>
      <c r="I36" s="181">
        <f t="shared" si="7"/>
        <v>191</v>
      </c>
      <c r="J36" s="181">
        <f t="shared" si="7"/>
        <v>225.4</v>
      </c>
    </row>
    <row r="37" spans="1:10" ht="14.25">
      <c r="A37" s="33">
        <v>1</v>
      </c>
      <c r="B37" s="61" t="s">
        <v>196</v>
      </c>
      <c r="C37" s="60"/>
      <c r="D37" s="60"/>
      <c r="E37" s="33" t="s">
        <v>139</v>
      </c>
      <c r="F37" s="33">
        <v>2017</v>
      </c>
      <c r="G37" s="120" t="s">
        <v>197</v>
      </c>
      <c r="H37" s="29">
        <v>9</v>
      </c>
      <c r="I37" s="29"/>
      <c r="J37" s="29">
        <v>9</v>
      </c>
    </row>
    <row r="38" spans="1:10" ht="14.25">
      <c r="A38" s="33">
        <v>2</v>
      </c>
      <c r="B38" s="61" t="s">
        <v>198</v>
      </c>
      <c r="C38" s="60"/>
      <c r="D38" s="60"/>
      <c r="E38" s="33" t="s">
        <v>16</v>
      </c>
      <c r="F38" s="33">
        <v>2017</v>
      </c>
      <c r="G38" s="120" t="s">
        <v>199</v>
      </c>
      <c r="H38" s="29">
        <v>116.8</v>
      </c>
      <c r="I38" s="29">
        <v>89</v>
      </c>
      <c r="J38" s="29">
        <v>116.8</v>
      </c>
    </row>
    <row r="39" spans="1:10" ht="14.25">
      <c r="A39" s="33">
        <v>3</v>
      </c>
      <c r="B39" s="61" t="s">
        <v>200</v>
      </c>
      <c r="C39" s="60"/>
      <c r="D39" s="60"/>
      <c r="E39" s="33" t="s">
        <v>139</v>
      </c>
      <c r="F39" s="33">
        <v>2017</v>
      </c>
      <c r="G39" s="120" t="s">
        <v>201</v>
      </c>
      <c r="H39" s="29">
        <v>7.5</v>
      </c>
      <c r="I39" s="29"/>
      <c r="J39" s="29">
        <v>7.5</v>
      </c>
    </row>
    <row r="40" spans="1:10" ht="14.25">
      <c r="A40" s="33">
        <v>4</v>
      </c>
      <c r="B40" s="61" t="s">
        <v>202</v>
      </c>
      <c r="C40" s="60"/>
      <c r="D40" s="60"/>
      <c r="E40" s="33" t="s">
        <v>144</v>
      </c>
      <c r="F40" s="33">
        <v>2018</v>
      </c>
      <c r="G40" s="120" t="s">
        <v>203</v>
      </c>
      <c r="H40" s="29">
        <v>39</v>
      </c>
      <c r="I40" s="29"/>
      <c r="J40" s="29">
        <v>39</v>
      </c>
    </row>
    <row r="41" spans="1:10" ht="14.25">
      <c r="A41" s="33">
        <v>5</v>
      </c>
      <c r="B41" s="61" t="s">
        <v>204</v>
      </c>
      <c r="C41" s="60"/>
      <c r="D41" s="60"/>
      <c r="E41" s="33" t="s">
        <v>144</v>
      </c>
      <c r="F41" s="33">
        <v>2018</v>
      </c>
      <c r="G41" s="120" t="s">
        <v>205</v>
      </c>
      <c r="H41" s="29">
        <v>6.3</v>
      </c>
      <c r="I41" s="29"/>
      <c r="J41" s="29">
        <v>6.3</v>
      </c>
    </row>
    <row r="42" spans="1:10" ht="14.25">
      <c r="A42" s="33">
        <v>6</v>
      </c>
      <c r="B42" s="61" t="s">
        <v>206</v>
      </c>
      <c r="C42" s="60"/>
      <c r="D42" s="60"/>
      <c r="E42" s="33" t="s">
        <v>144</v>
      </c>
      <c r="F42" s="33">
        <v>2018</v>
      </c>
      <c r="G42" s="120" t="s">
        <v>207</v>
      </c>
      <c r="H42" s="29">
        <v>59.8</v>
      </c>
      <c r="I42" s="29">
        <v>34</v>
      </c>
      <c r="J42" s="29">
        <v>25.8</v>
      </c>
    </row>
    <row r="43" spans="1:10" ht="14.25">
      <c r="A43" s="33">
        <v>7</v>
      </c>
      <c r="B43" s="61" t="s">
        <v>208</v>
      </c>
      <c r="C43" s="60"/>
      <c r="D43" s="60"/>
      <c r="E43" s="33" t="s">
        <v>144</v>
      </c>
      <c r="F43" s="33">
        <v>2018</v>
      </c>
      <c r="G43" s="120" t="s">
        <v>209</v>
      </c>
      <c r="H43" s="29">
        <v>21</v>
      </c>
      <c r="I43" s="29">
        <v>68</v>
      </c>
      <c r="J43" s="29">
        <v>21</v>
      </c>
    </row>
    <row r="44" spans="1:10" ht="14.25">
      <c r="A44" s="33">
        <v>8</v>
      </c>
      <c r="B44" s="61" t="s">
        <v>210</v>
      </c>
      <c r="C44" s="185"/>
      <c r="D44" s="185"/>
      <c r="E44" s="33" t="s">
        <v>144</v>
      </c>
      <c r="F44" s="186">
        <v>2019</v>
      </c>
      <c r="G44" s="120" t="s">
        <v>211</v>
      </c>
      <c r="H44" s="187">
        <v>98.305</v>
      </c>
      <c r="I44" s="194"/>
      <c r="J44" s="187">
        <v>98.305</v>
      </c>
    </row>
    <row r="45" spans="1:10" s="171" customFormat="1" ht="14.25">
      <c r="A45" s="72" t="s">
        <v>212</v>
      </c>
      <c r="B45" s="178" t="s">
        <v>213</v>
      </c>
      <c r="C45" s="183"/>
      <c r="D45" s="183"/>
      <c r="E45" s="72"/>
      <c r="F45" s="72"/>
      <c r="G45" s="184"/>
      <c r="H45" s="181">
        <f aca="true" t="shared" si="8" ref="H45:J45">SUM(H46:H51)</f>
        <v>495.9</v>
      </c>
      <c r="I45" s="181">
        <f t="shared" si="8"/>
        <v>337.1</v>
      </c>
      <c r="J45" s="181">
        <f t="shared" si="8"/>
        <v>158.8</v>
      </c>
    </row>
    <row r="46" spans="1:10" ht="14.25">
      <c r="A46" s="33">
        <v>1</v>
      </c>
      <c r="B46" s="61" t="s">
        <v>214</v>
      </c>
      <c r="C46" s="60"/>
      <c r="D46" s="60"/>
      <c r="E46" s="33" t="s">
        <v>16</v>
      </c>
      <c r="F46" s="33">
        <v>2016</v>
      </c>
      <c r="G46" s="120" t="s">
        <v>215</v>
      </c>
      <c r="H46" s="29">
        <f aca="true" t="shared" si="9" ref="H46:H48">SUM(I46:J46)</f>
        <v>67.9</v>
      </c>
      <c r="I46" s="29">
        <v>67.9</v>
      </c>
      <c r="J46" s="29"/>
    </row>
    <row r="47" spans="1:10" ht="14.25">
      <c r="A47" s="33">
        <v>2</v>
      </c>
      <c r="B47" s="61" t="s">
        <v>216</v>
      </c>
      <c r="C47" s="60"/>
      <c r="D47" s="60"/>
      <c r="E47" s="33" t="s">
        <v>16</v>
      </c>
      <c r="F47" s="33">
        <v>2017</v>
      </c>
      <c r="G47" s="120" t="s">
        <v>217</v>
      </c>
      <c r="H47" s="29">
        <f t="shared" si="9"/>
        <v>95</v>
      </c>
      <c r="I47" s="29">
        <v>50</v>
      </c>
      <c r="J47" s="29">
        <v>45</v>
      </c>
    </row>
    <row r="48" spans="1:10" ht="14.25">
      <c r="A48" s="33">
        <v>3</v>
      </c>
      <c r="B48" s="61" t="s">
        <v>218</v>
      </c>
      <c r="C48" s="60"/>
      <c r="D48" s="60"/>
      <c r="E48" s="33" t="s">
        <v>139</v>
      </c>
      <c r="F48" s="33">
        <v>2017</v>
      </c>
      <c r="G48" s="120" t="s">
        <v>219</v>
      </c>
      <c r="H48" s="29">
        <f t="shared" si="9"/>
        <v>184</v>
      </c>
      <c r="I48" s="29">
        <v>88</v>
      </c>
      <c r="J48" s="29">
        <v>96</v>
      </c>
    </row>
    <row r="49" spans="1:10" ht="14.25">
      <c r="A49" s="33">
        <v>4</v>
      </c>
      <c r="B49" s="61" t="s">
        <v>220</v>
      </c>
      <c r="C49" s="60"/>
      <c r="D49" s="60"/>
      <c r="E49" s="33"/>
      <c r="F49" s="33">
        <v>2018</v>
      </c>
      <c r="G49" s="120" t="s">
        <v>221</v>
      </c>
      <c r="H49" s="29">
        <v>15</v>
      </c>
      <c r="I49" s="29"/>
      <c r="J49" s="29">
        <v>15</v>
      </c>
    </row>
    <row r="50" spans="1:10" ht="14.25">
      <c r="A50" s="33">
        <v>5</v>
      </c>
      <c r="B50" s="61" t="s">
        <v>220</v>
      </c>
      <c r="C50" s="60"/>
      <c r="D50" s="60"/>
      <c r="E50" s="33" t="s">
        <v>139</v>
      </c>
      <c r="F50" s="33">
        <v>2019</v>
      </c>
      <c r="G50" s="120" t="s">
        <v>222</v>
      </c>
      <c r="H50" s="29">
        <v>2.8</v>
      </c>
      <c r="I50" s="29"/>
      <c r="J50" s="29">
        <v>2.8</v>
      </c>
    </row>
    <row r="51" spans="1:10" ht="14.25">
      <c r="A51" s="33">
        <v>6</v>
      </c>
      <c r="B51" s="61" t="s">
        <v>223</v>
      </c>
      <c r="C51" s="60"/>
      <c r="D51" s="60"/>
      <c r="E51" s="33"/>
      <c r="F51" s="33">
        <v>2018</v>
      </c>
      <c r="G51" s="120" t="s">
        <v>224</v>
      </c>
      <c r="H51" s="29">
        <f aca="true" t="shared" si="10" ref="H51:H55">SUM(I51:J51)</f>
        <v>131.2</v>
      </c>
      <c r="I51" s="29">
        <v>131.2</v>
      </c>
      <c r="J51" s="29"/>
    </row>
    <row r="52" spans="1:10" s="171" customFormat="1" ht="14.25">
      <c r="A52" s="72" t="s">
        <v>225</v>
      </c>
      <c r="B52" s="178" t="s">
        <v>226</v>
      </c>
      <c r="C52" s="183"/>
      <c r="D52" s="183"/>
      <c r="E52" s="72"/>
      <c r="F52" s="72"/>
      <c r="G52" s="184"/>
      <c r="H52" s="181">
        <f aca="true" t="shared" si="11" ref="H52:J52">SUM(H53:H60)</f>
        <v>441.725</v>
      </c>
      <c r="I52" s="181">
        <f t="shared" si="11"/>
        <v>178.8</v>
      </c>
      <c r="J52" s="181">
        <f t="shared" si="11"/>
        <v>124.725</v>
      </c>
    </row>
    <row r="53" spans="1:10" ht="14.25">
      <c r="A53" s="33">
        <v>1</v>
      </c>
      <c r="B53" s="61" t="s">
        <v>227</v>
      </c>
      <c r="C53" s="60"/>
      <c r="D53" s="60"/>
      <c r="E53" s="33" t="s">
        <v>16</v>
      </c>
      <c r="F53" s="33">
        <v>2016</v>
      </c>
      <c r="G53" s="120" t="s">
        <v>228</v>
      </c>
      <c r="H53" s="29">
        <f t="shared" si="10"/>
        <v>28</v>
      </c>
      <c r="I53" s="29">
        <v>28</v>
      </c>
      <c r="J53" s="29"/>
    </row>
    <row r="54" spans="1:10" ht="14.25">
      <c r="A54" s="33">
        <v>2</v>
      </c>
      <c r="B54" s="61" t="s">
        <v>229</v>
      </c>
      <c r="C54" s="60"/>
      <c r="D54" s="60"/>
      <c r="E54" s="33" t="s">
        <v>16</v>
      </c>
      <c r="F54" s="33">
        <v>2017</v>
      </c>
      <c r="G54" s="120" t="s">
        <v>230</v>
      </c>
      <c r="H54" s="29">
        <f t="shared" si="10"/>
        <v>31.9</v>
      </c>
      <c r="I54" s="29">
        <v>31.9</v>
      </c>
      <c r="J54" s="29"/>
    </row>
    <row r="55" spans="1:10" ht="14.25">
      <c r="A55" s="33">
        <v>3</v>
      </c>
      <c r="B55" s="61" t="s">
        <v>231</v>
      </c>
      <c r="C55" s="60"/>
      <c r="D55" s="60"/>
      <c r="E55" s="33" t="s">
        <v>16</v>
      </c>
      <c r="F55" s="33">
        <v>2017</v>
      </c>
      <c r="G55" s="120" t="s">
        <v>232</v>
      </c>
      <c r="H55" s="29">
        <f t="shared" si="10"/>
        <v>12.1</v>
      </c>
      <c r="I55" s="29">
        <v>12.1</v>
      </c>
      <c r="J55" s="29"/>
    </row>
    <row r="56" spans="1:10" ht="14.25">
      <c r="A56" s="33">
        <v>4</v>
      </c>
      <c r="B56" s="80" t="s">
        <v>233</v>
      </c>
      <c r="C56" s="60"/>
      <c r="D56" s="60"/>
      <c r="E56" s="33" t="s">
        <v>139</v>
      </c>
      <c r="F56" s="33">
        <v>2018</v>
      </c>
      <c r="G56" s="120" t="s">
        <v>234</v>
      </c>
      <c r="H56" s="29">
        <v>138.2</v>
      </c>
      <c r="I56" s="29"/>
      <c r="J56" s="29"/>
    </row>
    <row r="57" spans="1:10" ht="14.25">
      <c r="A57" s="33">
        <v>5</v>
      </c>
      <c r="B57" s="61" t="s">
        <v>233</v>
      </c>
      <c r="C57" s="60"/>
      <c r="D57" s="60"/>
      <c r="E57" s="33" t="s">
        <v>144</v>
      </c>
      <c r="F57" s="33">
        <v>2018</v>
      </c>
      <c r="G57" s="120" t="s">
        <v>235</v>
      </c>
      <c r="H57" s="29">
        <f aca="true" t="shared" si="12" ref="H57:H60">SUM(I57:J57)</f>
        <v>92.925</v>
      </c>
      <c r="I57" s="29"/>
      <c r="J57" s="29">
        <v>92.925</v>
      </c>
    </row>
    <row r="58" spans="1:10" ht="14.25">
      <c r="A58" s="33">
        <v>6</v>
      </c>
      <c r="B58" s="61" t="s">
        <v>236</v>
      </c>
      <c r="C58" s="60"/>
      <c r="D58" s="60"/>
      <c r="E58" s="33" t="s">
        <v>16</v>
      </c>
      <c r="F58" s="33">
        <v>2018</v>
      </c>
      <c r="G58" s="120" t="s">
        <v>237</v>
      </c>
      <c r="H58" s="29">
        <f t="shared" si="12"/>
        <v>15</v>
      </c>
      <c r="I58" s="29">
        <v>7.5</v>
      </c>
      <c r="J58" s="29">
        <v>7.5</v>
      </c>
    </row>
    <row r="59" spans="1:10" ht="14.25">
      <c r="A59" s="33">
        <v>7</v>
      </c>
      <c r="B59" s="61" t="s">
        <v>238</v>
      </c>
      <c r="C59" s="60"/>
      <c r="D59" s="60"/>
      <c r="E59" s="33" t="s">
        <v>16</v>
      </c>
      <c r="F59" s="33">
        <v>2018</v>
      </c>
      <c r="G59" s="120" t="s">
        <v>237</v>
      </c>
      <c r="H59" s="29">
        <f t="shared" si="12"/>
        <v>15</v>
      </c>
      <c r="I59" s="29">
        <v>7.5</v>
      </c>
      <c r="J59" s="29">
        <v>7.5</v>
      </c>
    </row>
    <row r="60" spans="1:10" ht="14.25">
      <c r="A60" s="33">
        <v>8</v>
      </c>
      <c r="B60" s="61" t="s">
        <v>239</v>
      </c>
      <c r="C60" s="60"/>
      <c r="D60" s="60"/>
      <c r="E60" s="33" t="s">
        <v>144</v>
      </c>
      <c r="F60" s="33">
        <v>2018</v>
      </c>
      <c r="G60" s="120" t="s">
        <v>240</v>
      </c>
      <c r="H60" s="29">
        <f t="shared" si="12"/>
        <v>108.6</v>
      </c>
      <c r="I60" s="29">
        <v>91.8</v>
      </c>
      <c r="J60" s="29">
        <v>16.8</v>
      </c>
    </row>
    <row r="61" spans="1:10" ht="14.25">
      <c r="A61" s="33">
        <v>9</v>
      </c>
      <c r="B61" s="61" t="s">
        <v>241</v>
      </c>
      <c r="C61" s="185"/>
      <c r="D61" s="185"/>
      <c r="E61" s="188" t="s">
        <v>242</v>
      </c>
      <c r="F61" s="186">
        <v>2019</v>
      </c>
      <c r="G61" s="189" t="s">
        <v>243</v>
      </c>
      <c r="H61" s="187">
        <v>37</v>
      </c>
      <c r="I61" s="194"/>
      <c r="J61" s="187">
        <v>37</v>
      </c>
    </row>
    <row r="62" spans="1:10" s="171" customFormat="1" ht="14.25">
      <c r="A62" s="72" t="s">
        <v>244</v>
      </c>
      <c r="B62" s="178" t="s">
        <v>245</v>
      </c>
      <c r="C62" s="183"/>
      <c r="D62" s="183"/>
      <c r="E62" s="72"/>
      <c r="F62" s="72"/>
      <c r="G62" s="184"/>
      <c r="H62" s="181">
        <f aca="true" t="shared" si="13" ref="H62:J62">SUM(H63:H65)</f>
        <v>299.75</v>
      </c>
      <c r="I62" s="181">
        <f t="shared" si="13"/>
        <v>269.75</v>
      </c>
      <c r="J62" s="181">
        <f t="shared" si="13"/>
        <v>30</v>
      </c>
    </row>
    <row r="63" spans="1:10" ht="14.25">
      <c r="A63" s="33">
        <v>1</v>
      </c>
      <c r="B63" s="161" t="s">
        <v>1842</v>
      </c>
      <c r="C63" s="60"/>
      <c r="D63" s="60"/>
      <c r="E63" s="33" t="s">
        <v>16</v>
      </c>
      <c r="F63" s="33">
        <v>2017</v>
      </c>
      <c r="G63" s="120" t="s">
        <v>152</v>
      </c>
      <c r="H63" s="29">
        <f aca="true" t="shared" si="14" ref="H63:H65">SUM(I63:J63)</f>
        <v>24.75</v>
      </c>
      <c r="I63" s="29">
        <v>24.75</v>
      </c>
      <c r="J63" s="29"/>
    </row>
    <row r="64" spans="1:10" ht="14.25">
      <c r="A64" s="33">
        <v>2</v>
      </c>
      <c r="B64" s="190" t="s">
        <v>246</v>
      </c>
      <c r="C64" s="60"/>
      <c r="D64" s="60"/>
      <c r="E64" s="33" t="s">
        <v>16</v>
      </c>
      <c r="F64" s="33">
        <v>2017</v>
      </c>
      <c r="G64" s="120" t="s">
        <v>247</v>
      </c>
      <c r="H64" s="29">
        <f t="shared" si="14"/>
        <v>230</v>
      </c>
      <c r="I64" s="29">
        <v>230</v>
      </c>
      <c r="J64" s="29"/>
    </row>
    <row r="65" spans="1:10" ht="14.25">
      <c r="A65" s="33">
        <v>3</v>
      </c>
      <c r="B65" s="195" t="s">
        <v>248</v>
      </c>
      <c r="C65" s="60"/>
      <c r="D65" s="60"/>
      <c r="E65" s="33"/>
      <c r="F65" s="33">
        <v>2018</v>
      </c>
      <c r="G65" s="120" t="s">
        <v>249</v>
      </c>
      <c r="H65" s="29">
        <f t="shared" si="14"/>
        <v>45</v>
      </c>
      <c r="I65" s="29">
        <v>15</v>
      </c>
      <c r="J65" s="29">
        <v>30</v>
      </c>
    </row>
    <row r="66" spans="1:10" ht="14.25">
      <c r="A66" s="33">
        <v>4</v>
      </c>
      <c r="B66" s="195" t="s">
        <v>250</v>
      </c>
      <c r="C66" s="60"/>
      <c r="D66" s="60"/>
      <c r="E66" s="33" t="s">
        <v>139</v>
      </c>
      <c r="F66" s="33">
        <v>2019</v>
      </c>
      <c r="G66" s="120" t="s">
        <v>251</v>
      </c>
      <c r="H66" s="29">
        <v>11.2</v>
      </c>
      <c r="I66" s="29"/>
      <c r="J66" s="29">
        <v>11.2</v>
      </c>
    </row>
    <row r="67" spans="1:10" s="171" customFormat="1" ht="14.25">
      <c r="A67" s="72" t="s">
        <v>252</v>
      </c>
      <c r="B67" s="196" t="s">
        <v>253</v>
      </c>
      <c r="C67" s="183"/>
      <c r="D67" s="183"/>
      <c r="E67" s="72"/>
      <c r="F67" s="72"/>
      <c r="G67" s="184"/>
      <c r="H67" s="181">
        <f aca="true" t="shared" si="15" ref="H67:J67">SUM(H68:H75)</f>
        <v>203.99</v>
      </c>
      <c r="I67" s="181">
        <f t="shared" si="15"/>
        <v>14.8</v>
      </c>
      <c r="J67" s="181">
        <f t="shared" si="15"/>
        <v>189.19</v>
      </c>
    </row>
    <row r="68" spans="1:10" ht="14.25">
      <c r="A68" s="33">
        <v>1</v>
      </c>
      <c r="B68" s="61" t="s">
        <v>254</v>
      </c>
      <c r="C68" s="60"/>
      <c r="D68" s="60"/>
      <c r="E68" s="33" t="s">
        <v>139</v>
      </c>
      <c r="F68" s="33">
        <v>2017</v>
      </c>
      <c r="G68" s="120" t="s">
        <v>255</v>
      </c>
      <c r="H68" s="29">
        <f aca="true" t="shared" si="16" ref="H68:H70">SUM(I68:J68)</f>
        <v>60.39</v>
      </c>
      <c r="I68" s="29"/>
      <c r="J68" s="29">
        <v>60.39</v>
      </c>
    </row>
    <row r="69" spans="1:10" ht="14.25">
      <c r="A69" s="33">
        <v>2</v>
      </c>
      <c r="B69" s="61" t="s">
        <v>256</v>
      </c>
      <c r="C69" s="60"/>
      <c r="D69" s="60"/>
      <c r="E69" s="33" t="s">
        <v>257</v>
      </c>
      <c r="F69" s="33">
        <v>2017</v>
      </c>
      <c r="G69" s="120" t="s">
        <v>258</v>
      </c>
      <c r="H69" s="29">
        <f t="shared" si="16"/>
        <v>20.5</v>
      </c>
      <c r="I69" s="29"/>
      <c r="J69" s="29">
        <v>20.5</v>
      </c>
    </row>
    <row r="70" spans="1:10" ht="14.25">
      <c r="A70" s="33">
        <v>3</v>
      </c>
      <c r="B70" s="61" t="s">
        <v>259</v>
      </c>
      <c r="C70" s="60"/>
      <c r="D70" s="60"/>
      <c r="E70" s="33" t="s">
        <v>139</v>
      </c>
      <c r="F70" s="33">
        <v>2017</v>
      </c>
      <c r="G70" s="120" t="s">
        <v>260</v>
      </c>
      <c r="H70" s="29">
        <f t="shared" si="16"/>
        <v>60</v>
      </c>
      <c r="I70" s="29"/>
      <c r="J70" s="29">
        <v>60</v>
      </c>
    </row>
    <row r="71" spans="1:10" ht="14.25">
      <c r="A71" s="33">
        <v>4</v>
      </c>
      <c r="B71" s="61" t="s">
        <v>261</v>
      </c>
      <c r="C71" s="60"/>
      <c r="D71" s="60"/>
      <c r="E71" s="33" t="s">
        <v>16</v>
      </c>
      <c r="F71" s="33">
        <v>2017</v>
      </c>
      <c r="G71" s="120" t="s">
        <v>262</v>
      </c>
      <c r="H71" s="29">
        <v>14.8</v>
      </c>
      <c r="I71" s="29">
        <v>14.8</v>
      </c>
      <c r="J71" s="29"/>
    </row>
    <row r="72" spans="1:10" ht="14.25">
      <c r="A72" s="33">
        <v>5</v>
      </c>
      <c r="B72" s="61" t="s">
        <v>263</v>
      </c>
      <c r="C72" s="60"/>
      <c r="D72" s="60"/>
      <c r="E72" s="33" t="s">
        <v>139</v>
      </c>
      <c r="F72" s="33">
        <v>2018</v>
      </c>
      <c r="G72" s="120" t="s">
        <v>264</v>
      </c>
      <c r="H72" s="29">
        <f aca="true" t="shared" si="17" ref="H72:H75">SUM(I72:J72)</f>
        <v>6.3</v>
      </c>
      <c r="I72" s="29"/>
      <c r="J72" s="29">
        <v>6.3</v>
      </c>
    </row>
    <row r="73" spans="1:10" ht="14.25">
      <c r="A73" s="33">
        <v>6</v>
      </c>
      <c r="B73" s="61" t="s">
        <v>265</v>
      </c>
      <c r="C73" s="60"/>
      <c r="D73" s="60"/>
      <c r="E73" s="33" t="s">
        <v>139</v>
      </c>
      <c r="F73" s="33">
        <v>2018</v>
      </c>
      <c r="G73" s="120" t="s">
        <v>201</v>
      </c>
      <c r="H73" s="29">
        <f t="shared" si="17"/>
        <v>10.5</v>
      </c>
      <c r="I73" s="29"/>
      <c r="J73" s="29">
        <v>10.5</v>
      </c>
    </row>
    <row r="74" spans="1:10" ht="14.25">
      <c r="A74" s="33">
        <v>7</v>
      </c>
      <c r="B74" s="61" t="s">
        <v>266</v>
      </c>
      <c r="C74" s="60"/>
      <c r="D74" s="60"/>
      <c r="E74" s="33" t="s">
        <v>139</v>
      </c>
      <c r="F74" s="33">
        <v>2018</v>
      </c>
      <c r="G74" s="120" t="s">
        <v>267</v>
      </c>
      <c r="H74" s="29">
        <f t="shared" si="17"/>
        <v>10.5</v>
      </c>
      <c r="I74" s="29"/>
      <c r="J74" s="29">
        <v>10.5</v>
      </c>
    </row>
    <row r="75" spans="1:10" ht="14.25">
      <c r="A75" s="33">
        <v>8</v>
      </c>
      <c r="B75" s="61" t="s">
        <v>268</v>
      </c>
      <c r="C75" s="60"/>
      <c r="D75" s="60"/>
      <c r="E75" s="33" t="s">
        <v>139</v>
      </c>
      <c r="F75" s="33">
        <v>2018</v>
      </c>
      <c r="G75" s="120" t="s">
        <v>269</v>
      </c>
      <c r="H75" s="29">
        <f t="shared" si="17"/>
        <v>21</v>
      </c>
      <c r="I75" s="29"/>
      <c r="J75" s="29">
        <v>21</v>
      </c>
    </row>
    <row r="76" spans="1:10" ht="14.25">
      <c r="A76" s="33">
        <v>9</v>
      </c>
      <c r="B76" s="61" t="s">
        <v>270</v>
      </c>
      <c r="C76" s="185"/>
      <c r="D76" s="185"/>
      <c r="E76" s="188" t="s">
        <v>242</v>
      </c>
      <c r="F76" s="186">
        <v>2019</v>
      </c>
      <c r="G76" s="120" t="s">
        <v>271</v>
      </c>
      <c r="H76" s="197">
        <v>158.8</v>
      </c>
      <c r="I76" s="194"/>
      <c r="J76" s="187">
        <v>158.8</v>
      </c>
    </row>
    <row r="77" spans="1:10" s="171" customFormat="1" ht="14.25">
      <c r="A77" s="72" t="s">
        <v>272</v>
      </c>
      <c r="B77" s="178" t="s">
        <v>273</v>
      </c>
      <c r="C77" s="183"/>
      <c r="D77" s="183"/>
      <c r="E77" s="72"/>
      <c r="F77" s="72"/>
      <c r="G77" s="184"/>
      <c r="H77" s="181">
        <f aca="true" t="shared" si="18" ref="H77:J77">SUM(H78:H88)</f>
        <v>807.55</v>
      </c>
      <c r="I77" s="181">
        <f t="shared" si="18"/>
        <v>579.55</v>
      </c>
      <c r="J77" s="181">
        <f t="shared" si="18"/>
        <v>228</v>
      </c>
    </row>
    <row r="78" spans="1:10" ht="14.25">
      <c r="A78" s="33">
        <v>1</v>
      </c>
      <c r="B78" s="61" t="s">
        <v>274</v>
      </c>
      <c r="C78" s="60"/>
      <c r="D78" s="60"/>
      <c r="E78" s="33" t="s">
        <v>16</v>
      </c>
      <c r="F78" s="33">
        <v>2016</v>
      </c>
      <c r="G78" s="120" t="s">
        <v>275</v>
      </c>
      <c r="H78" s="29">
        <f aca="true" t="shared" si="19" ref="H78:H88">SUM(I78:J78)</f>
        <v>24.2</v>
      </c>
      <c r="I78" s="29">
        <v>24.2</v>
      </c>
      <c r="J78" s="29"/>
    </row>
    <row r="79" spans="1:10" ht="14.25">
      <c r="A79" s="33">
        <v>2</v>
      </c>
      <c r="B79" s="61" t="s">
        <v>276</v>
      </c>
      <c r="C79" s="60"/>
      <c r="D79" s="60"/>
      <c r="E79" s="33" t="s">
        <v>16</v>
      </c>
      <c r="F79" s="33">
        <v>2016</v>
      </c>
      <c r="G79" s="120" t="s">
        <v>277</v>
      </c>
      <c r="H79" s="29">
        <f t="shared" si="19"/>
        <v>102.1</v>
      </c>
      <c r="I79" s="29">
        <v>102.1</v>
      </c>
      <c r="J79" s="29"/>
    </row>
    <row r="80" spans="1:10" ht="14.25">
      <c r="A80" s="33">
        <v>3</v>
      </c>
      <c r="B80" s="61" t="s">
        <v>278</v>
      </c>
      <c r="C80" s="60"/>
      <c r="D80" s="60"/>
      <c r="E80" s="33" t="s">
        <v>139</v>
      </c>
      <c r="F80" s="33">
        <v>2017</v>
      </c>
      <c r="G80" s="120" t="s">
        <v>279</v>
      </c>
      <c r="H80" s="29">
        <f t="shared" si="19"/>
        <v>78</v>
      </c>
      <c r="I80" s="29"/>
      <c r="J80" s="29">
        <v>78</v>
      </c>
    </row>
    <row r="81" spans="1:10" ht="14.25">
      <c r="A81" s="33">
        <v>4</v>
      </c>
      <c r="B81" s="61" t="s">
        <v>280</v>
      </c>
      <c r="C81" s="60"/>
      <c r="D81" s="60"/>
      <c r="E81" s="33" t="s">
        <v>144</v>
      </c>
      <c r="F81" s="33">
        <v>2017</v>
      </c>
      <c r="G81" s="120" t="s">
        <v>281</v>
      </c>
      <c r="H81" s="29">
        <f t="shared" si="19"/>
        <v>306</v>
      </c>
      <c r="I81" s="29">
        <v>186</v>
      </c>
      <c r="J81" s="29">
        <v>120</v>
      </c>
    </row>
    <row r="82" spans="1:10" ht="14.25">
      <c r="A82" s="33">
        <v>5</v>
      </c>
      <c r="B82" s="61" t="s">
        <v>282</v>
      </c>
      <c r="C82" s="60"/>
      <c r="D82" s="60"/>
      <c r="E82" s="33" t="s">
        <v>16</v>
      </c>
      <c r="F82" s="33">
        <v>2017</v>
      </c>
      <c r="G82" s="120" t="s">
        <v>283</v>
      </c>
      <c r="H82" s="29">
        <f t="shared" si="19"/>
        <v>166</v>
      </c>
      <c r="I82" s="29">
        <v>166</v>
      </c>
      <c r="J82" s="29"/>
    </row>
    <row r="83" spans="1:10" ht="14.25">
      <c r="A83" s="33">
        <v>6</v>
      </c>
      <c r="B83" s="61" t="s">
        <v>284</v>
      </c>
      <c r="C83" s="60"/>
      <c r="D83" s="60"/>
      <c r="E83" s="33" t="s">
        <v>144</v>
      </c>
      <c r="F83" s="33">
        <v>2017</v>
      </c>
      <c r="G83" s="120" t="s">
        <v>285</v>
      </c>
      <c r="H83" s="29">
        <f t="shared" si="19"/>
        <v>71.25</v>
      </c>
      <c r="I83" s="29">
        <v>41.25</v>
      </c>
      <c r="J83" s="29">
        <v>30</v>
      </c>
    </row>
    <row r="84" spans="1:10" ht="14.25">
      <c r="A84" s="33">
        <v>7</v>
      </c>
      <c r="B84" s="61" t="s">
        <v>286</v>
      </c>
      <c r="C84" s="60"/>
      <c r="D84" s="60"/>
      <c r="E84" s="33" t="s">
        <v>16</v>
      </c>
      <c r="F84" s="33">
        <v>2018</v>
      </c>
      <c r="G84" s="120" t="s">
        <v>287</v>
      </c>
      <c r="H84" s="29">
        <f t="shared" si="19"/>
        <v>15</v>
      </c>
      <c r="I84" s="29">
        <v>15</v>
      </c>
      <c r="J84" s="29"/>
    </row>
    <row r="85" spans="1:10" ht="14.25">
      <c r="A85" s="33">
        <v>8</v>
      </c>
      <c r="B85" s="61" t="s">
        <v>288</v>
      </c>
      <c r="C85" s="60"/>
      <c r="D85" s="60"/>
      <c r="E85" s="33" t="s">
        <v>16</v>
      </c>
      <c r="F85" s="33">
        <v>2018</v>
      </c>
      <c r="G85" s="120" t="s">
        <v>289</v>
      </c>
      <c r="H85" s="29">
        <f t="shared" si="19"/>
        <v>15</v>
      </c>
      <c r="I85" s="29">
        <v>15</v>
      </c>
      <c r="J85" s="29"/>
    </row>
    <row r="86" spans="1:10" ht="14.25">
      <c r="A86" s="33">
        <v>9</v>
      </c>
      <c r="B86" s="61" t="s">
        <v>290</v>
      </c>
      <c r="C86" s="60"/>
      <c r="D86" s="60"/>
      <c r="E86" s="33" t="s">
        <v>16</v>
      </c>
      <c r="F86" s="33">
        <v>2018</v>
      </c>
      <c r="G86" s="120" t="s">
        <v>289</v>
      </c>
      <c r="H86" s="29">
        <f t="shared" si="19"/>
        <v>10</v>
      </c>
      <c r="I86" s="29">
        <v>10</v>
      </c>
      <c r="J86" s="29"/>
    </row>
    <row r="87" spans="1:10" ht="14.25">
      <c r="A87" s="33">
        <v>10</v>
      </c>
      <c r="B87" s="61" t="s">
        <v>291</v>
      </c>
      <c r="C87" s="60"/>
      <c r="D87" s="60"/>
      <c r="E87" s="33" t="s">
        <v>16</v>
      </c>
      <c r="F87" s="33">
        <v>2018</v>
      </c>
      <c r="G87" s="120" t="s">
        <v>289</v>
      </c>
      <c r="H87" s="29">
        <f t="shared" si="19"/>
        <v>10</v>
      </c>
      <c r="I87" s="29">
        <v>10</v>
      </c>
      <c r="J87" s="29"/>
    </row>
    <row r="88" spans="1:10" ht="14.25">
      <c r="A88" s="33">
        <v>11</v>
      </c>
      <c r="B88" s="61" t="s">
        <v>292</v>
      </c>
      <c r="C88" s="60"/>
      <c r="D88" s="60"/>
      <c r="E88" s="33" t="s">
        <v>16</v>
      </c>
      <c r="F88" s="33">
        <v>2018</v>
      </c>
      <c r="G88" s="120" t="s">
        <v>289</v>
      </c>
      <c r="H88" s="29">
        <f t="shared" si="19"/>
        <v>10</v>
      </c>
      <c r="I88" s="29">
        <v>10</v>
      </c>
      <c r="J88" s="29"/>
    </row>
    <row r="89" spans="1:10" s="171" customFormat="1" ht="14.25">
      <c r="A89" s="72" t="s">
        <v>293</v>
      </c>
      <c r="B89" s="178" t="s">
        <v>294</v>
      </c>
      <c r="C89" s="183"/>
      <c r="D89" s="183"/>
      <c r="E89" s="72"/>
      <c r="F89" s="72"/>
      <c r="G89" s="184"/>
      <c r="H89" s="181">
        <f aca="true" t="shared" si="20" ref="H89:J89">SUM(H90:H92)</f>
        <v>264</v>
      </c>
      <c r="I89" s="181">
        <f t="shared" si="20"/>
        <v>185</v>
      </c>
      <c r="J89" s="181">
        <f t="shared" si="20"/>
        <v>63</v>
      </c>
    </row>
    <row r="90" spans="1:10" ht="14.25">
      <c r="A90" s="33">
        <v>1</v>
      </c>
      <c r="B90" s="61" t="s">
        <v>295</v>
      </c>
      <c r="C90" s="60"/>
      <c r="D90" s="60"/>
      <c r="E90" s="33" t="s">
        <v>16</v>
      </c>
      <c r="F90" s="33">
        <v>2016</v>
      </c>
      <c r="G90" s="120" t="s">
        <v>296</v>
      </c>
      <c r="H90" s="29">
        <f aca="true" t="shared" si="21" ref="H90:H99">SUM(I90:J90)</f>
        <v>38</v>
      </c>
      <c r="I90" s="29">
        <v>38</v>
      </c>
      <c r="J90" s="29"/>
    </row>
    <row r="91" spans="1:10" ht="14.25">
      <c r="A91" s="33">
        <v>2</v>
      </c>
      <c r="B91" s="61" t="s">
        <v>297</v>
      </c>
      <c r="C91" s="60"/>
      <c r="D91" s="60"/>
      <c r="E91" s="33" t="s">
        <v>139</v>
      </c>
      <c r="F91" s="33">
        <v>2018</v>
      </c>
      <c r="G91" s="120" t="s">
        <v>298</v>
      </c>
      <c r="H91" s="29">
        <v>75</v>
      </c>
      <c r="I91" s="29">
        <v>38</v>
      </c>
      <c r="J91" s="29">
        <v>21</v>
      </c>
    </row>
    <row r="92" spans="1:10" ht="14.25">
      <c r="A92" s="33">
        <v>3</v>
      </c>
      <c r="B92" s="61" t="s">
        <v>299</v>
      </c>
      <c r="C92" s="60"/>
      <c r="D92" s="60"/>
      <c r="E92" s="33" t="s">
        <v>139</v>
      </c>
      <c r="F92" s="33">
        <v>2018</v>
      </c>
      <c r="G92" s="120" t="s">
        <v>300</v>
      </c>
      <c r="H92" s="29">
        <f t="shared" si="21"/>
        <v>151</v>
      </c>
      <c r="I92" s="29">
        <v>109</v>
      </c>
      <c r="J92" s="29">
        <v>42</v>
      </c>
    </row>
    <row r="93" spans="1:10" ht="14.25">
      <c r="A93" s="33">
        <v>4</v>
      </c>
      <c r="B93" s="61" t="s">
        <v>301</v>
      </c>
      <c r="C93" s="60"/>
      <c r="D93" s="60"/>
      <c r="E93" s="33" t="s">
        <v>144</v>
      </c>
      <c r="F93" s="33">
        <v>2019</v>
      </c>
      <c r="G93" s="120" t="s">
        <v>302</v>
      </c>
      <c r="H93" s="29">
        <v>139.615</v>
      </c>
      <c r="I93" s="29"/>
      <c r="J93" s="29">
        <v>139.615</v>
      </c>
    </row>
    <row r="94" spans="1:10" s="171" customFormat="1" ht="14.25">
      <c r="A94" s="72" t="s">
        <v>303</v>
      </c>
      <c r="B94" s="178" t="s">
        <v>304</v>
      </c>
      <c r="C94" s="183"/>
      <c r="D94" s="183"/>
      <c r="E94" s="72"/>
      <c r="F94" s="72"/>
      <c r="G94" s="184"/>
      <c r="H94" s="181">
        <f aca="true" t="shared" si="22" ref="H94:J94">SUM(H95:H99)</f>
        <v>180.576</v>
      </c>
      <c r="I94" s="181">
        <f t="shared" si="22"/>
        <v>150.576</v>
      </c>
      <c r="J94" s="181">
        <f t="shared" si="22"/>
        <v>30</v>
      </c>
    </row>
    <row r="95" spans="1:10" ht="14.25">
      <c r="A95" s="33">
        <v>1</v>
      </c>
      <c r="B95" s="61" t="s">
        <v>305</v>
      </c>
      <c r="C95" s="60"/>
      <c r="D95" s="60"/>
      <c r="E95" s="33" t="s">
        <v>16</v>
      </c>
      <c r="F95" s="33">
        <v>2016</v>
      </c>
      <c r="G95" s="120" t="s">
        <v>306</v>
      </c>
      <c r="H95" s="29">
        <f t="shared" si="21"/>
        <v>84.226</v>
      </c>
      <c r="I95" s="29">
        <v>84.226</v>
      </c>
      <c r="J95" s="29"/>
    </row>
    <row r="96" spans="1:10" ht="14.25">
      <c r="A96" s="33">
        <v>2</v>
      </c>
      <c r="B96" s="61" t="s">
        <v>307</v>
      </c>
      <c r="C96" s="60"/>
      <c r="D96" s="60"/>
      <c r="E96" s="33" t="s">
        <v>144</v>
      </c>
      <c r="F96" s="33">
        <v>2017</v>
      </c>
      <c r="G96" s="120" t="s">
        <v>308</v>
      </c>
      <c r="H96" s="29">
        <f t="shared" si="21"/>
        <v>18.3</v>
      </c>
      <c r="I96" s="29"/>
      <c r="J96" s="29">
        <v>18.3</v>
      </c>
    </row>
    <row r="97" spans="1:10" ht="14.25">
      <c r="A97" s="33">
        <v>3</v>
      </c>
      <c r="B97" s="61" t="s">
        <v>309</v>
      </c>
      <c r="C97" s="60"/>
      <c r="D97" s="60"/>
      <c r="E97" s="33" t="s">
        <v>16</v>
      </c>
      <c r="F97" s="33">
        <v>2017</v>
      </c>
      <c r="G97" s="120" t="s">
        <v>310</v>
      </c>
      <c r="H97" s="29">
        <f t="shared" si="21"/>
        <v>20</v>
      </c>
      <c r="I97" s="29">
        <v>20</v>
      </c>
      <c r="J97" s="29"/>
    </row>
    <row r="98" spans="1:10" ht="14.25">
      <c r="A98" s="33">
        <v>4</v>
      </c>
      <c r="B98" s="61" t="s">
        <v>311</v>
      </c>
      <c r="C98" s="60"/>
      <c r="D98" s="60"/>
      <c r="E98" s="33" t="s">
        <v>16</v>
      </c>
      <c r="F98" s="33">
        <v>2017</v>
      </c>
      <c r="G98" s="120" t="s">
        <v>312</v>
      </c>
      <c r="H98" s="29">
        <f t="shared" si="21"/>
        <v>46.35</v>
      </c>
      <c r="I98" s="29">
        <v>46.35</v>
      </c>
      <c r="J98" s="29"/>
    </row>
    <row r="99" spans="1:10" ht="14.25">
      <c r="A99" s="33">
        <v>5</v>
      </c>
      <c r="B99" s="198" t="s">
        <v>313</v>
      </c>
      <c r="C99" s="60"/>
      <c r="D99" s="60"/>
      <c r="E99" s="33" t="s">
        <v>144</v>
      </c>
      <c r="F99" s="33">
        <v>2018</v>
      </c>
      <c r="G99" s="120" t="s">
        <v>314</v>
      </c>
      <c r="H99" s="29">
        <f t="shared" si="21"/>
        <v>11.7</v>
      </c>
      <c r="I99" s="29"/>
      <c r="J99" s="29">
        <v>11.7</v>
      </c>
    </row>
    <row r="100" spans="1:10" ht="14.25">
      <c r="A100" s="33">
        <v>6</v>
      </c>
      <c r="B100" s="198" t="s">
        <v>315</v>
      </c>
      <c r="C100" s="60"/>
      <c r="D100" s="60"/>
      <c r="E100" s="33" t="s">
        <v>139</v>
      </c>
      <c r="F100" s="33">
        <v>2019</v>
      </c>
      <c r="G100" s="120" t="s">
        <v>316</v>
      </c>
      <c r="H100" s="29">
        <v>19.88</v>
      </c>
      <c r="I100" s="29"/>
      <c r="J100" s="29">
        <v>19.88</v>
      </c>
    </row>
    <row r="101" spans="1:10" s="171" customFormat="1" ht="14.25">
      <c r="A101" s="72" t="s">
        <v>317</v>
      </c>
      <c r="B101" s="178" t="s">
        <v>318</v>
      </c>
      <c r="C101" s="183"/>
      <c r="D101" s="183"/>
      <c r="E101" s="72"/>
      <c r="F101" s="72"/>
      <c r="G101" s="184"/>
      <c r="H101" s="181">
        <f aca="true" t="shared" si="23" ref="H101:J101">SUM(H102:H104)</f>
        <v>190.8</v>
      </c>
      <c r="I101" s="181">
        <f t="shared" si="23"/>
        <v>94.2</v>
      </c>
      <c r="J101" s="181">
        <f t="shared" si="23"/>
        <v>96.6</v>
      </c>
    </row>
    <row r="102" spans="1:10" ht="14.25">
      <c r="A102" s="33">
        <v>1</v>
      </c>
      <c r="B102" s="161" t="s">
        <v>319</v>
      </c>
      <c r="C102" s="60"/>
      <c r="D102" s="60"/>
      <c r="E102" s="33" t="s">
        <v>139</v>
      </c>
      <c r="F102" s="33">
        <v>2017</v>
      </c>
      <c r="G102" s="120" t="s">
        <v>320</v>
      </c>
      <c r="H102" s="29">
        <f aca="true" t="shared" si="24" ref="H102:H104">SUM(I102:J102)</f>
        <v>48</v>
      </c>
      <c r="I102" s="29"/>
      <c r="J102" s="29">
        <v>48</v>
      </c>
    </row>
    <row r="103" spans="1:10" ht="14.25">
      <c r="A103" s="33">
        <v>2</v>
      </c>
      <c r="B103" s="168" t="s">
        <v>321</v>
      </c>
      <c r="C103" s="60"/>
      <c r="D103" s="60"/>
      <c r="E103" s="33" t="s">
        <v>144</v>
      </c>
      <c r="F103" s="33">
        <v>2018</v>
      </c>
      <c r="G103" s="120" t="s">
        <v>322</v>
      </c>
      <c r="H103" s="29">
        <f t="shared" si="24"/>
        <v>52</v>
      </c>
      <c r="I103" s="29">
        <v>24.4</v>
      </c>
      <c r="J103" s="29">
        <v>27.6</v>
      </c>
    </row>
    <row r="104" spans="1:10" ht="14.25">
      <c r="A104" s="33">
        <v>3</v>
      </c>
      <c r="B104" s="161" t="s">
        <v>323</v>
      </c>
      <c r="C104" s="60"/>
      <c r="D104" s="60"/>
      <c r="E104" s="33" t="s">
        <v>144</v>
      </c>
      <c r="F104" s="33">
        <v>2018</v>
      </c>
      <c r="G104" s="120" t="s">
        <v>324</v>
      </c>
      <c r="H104" s="29">
        <f t="shared" si="24"/>
        <v>90.8</v>
      </c>
      <c r="I104" s="29">
        <v>69.8</v>
      </c>
      <c r="J104" s="29">
        <v>21</v>
      </c>
    </row>
    <row r="105" spans="1:10" ht="14.25">
      <c r="A105" s="33">
        <v>4</v>
      </c>
      <c r="B105" s="161" t="s">
        <v>325</v>
      </c>
      <c r="C105" s="60"/>
      <c r="D105" s="60"/>
      <c r="E105" s="33" t="s">
        <v>144</v>
      </c>
      <c r="F105" s="33">
        <v>2019</v>
      </c>
      <c r="G105" s="120" t="s">
        <v>326</v>
      </c>
      <c r="H105" s="29">
        <v>64.5</v>
      </c>
      <c r="I105" s="29"/>
      <c r="J105" s="29">
        <v>64.5</v>
      </c>
    </row>
    <row r="106" spans="1:10" s="171" customFormat="1" ht="14.25">
      <c r="A106" s="72" t="s">
        <v>327</v>
      </c>
      <c r="B106" s="178" t="s">
        <v>328</v>
      </c>
      <c r="C106" s="183"/>
      <c r="D106" s="183"/>
      <c r="E106" s="72"/>
      <c r="F106" s="72"/>
      <c r="G106" s="184"/>
      <c r="H106" s="181">
        <f aca="true" t="shared" si="25" ref="H106:J106">SUM(H107:H112)</f>
        <v>431.1</v>
      </c>
      <c r="I106" s="181">
        <f t="shared" si="25"/>
        <v>274.5</v>
      </c>
      <c r="J106" s="181">
        <f t="shared" si="25"/>
        <v>156.6</v>
      </c>
    </row>
    <row r="107" spans="1:10" ht="14.25">
      <c r="A107" s="33">
        <v>1</v>
      </c>
      <c r="B107" s="61" t="s">
        <v>276</v>
      </c>
      <c r="C107" s="60"/>
      <c r="D107" s="60"/>
      <c r="E107" s="33" t="s">
        <v>16</v>
      </c>
      <c r="F107" s="33">
        <v>2016</v>
      </c>
      <c r="G107" s="120" t="s">
        <v>329</v>
      </c>
      <c r="H107" s="29">
        <f aca="true" t="shared" si="26" ref="H107:H112">SUM(I107:J107)</f>
        <v>20.9</v>
      </c>
      <c r="I107" s="29">
        <v>20.9</v>
      </c>
      <c r="J107" s="29"/>
    </row>
    <row r="108" spans="1:10" ht="14.25">
      <c r="A108" s="33">
        <v>2</v>
      </c>
      <c r="B108" s="61" t="s">
        <v>330</v>
      </c>
      <c r="C108" s="60"/>
      <c r="D108" s="60"/>
      <c r="E108" s="33" t="s">
        <v>16</v>
      </c>
      <c r="F108" s="33">
        <v>2016</v>
      </c>
      <c r="G108" s="120" t="s">
        <v>331</v>
      </c>
      <c r="H108" s="29">
        <f t="shared" si="26"/>
        <v>28.2</v>
      </c>
      <c r="I108" s="29">
        <v>28.2</v>
      </c>
      <c r="J108" s="29"/>
    </row>
    <row r="109" spans="1:10" ht="14.25">
      <c r="A109" s="33">
        <v>3</v>
      </c>
      <c r="B109" s="199" t="s">
        <v>332</v>
      </c>
      <c r="C109" s="60"/>
      <c r="D109" s="60"/>
      <c r="E109" s="33" t="s">
        <v>144</v>
      </c>
      <c r="F109" s="33">
        <v>2017</v>
      </c>
      <c r="G109" s="120" t="s">
        <v>333</v>
      </c>
      <c r="H109" s="29">
        <f t="shared" si="26"/>
        <v>105</v>
      </c>
      <c r="I109" s="29">
        <v>60</v>
      </c>
      <c r="J109" s="29">
        <v>45</v>
      </c>
    </row>
    <row r="110" spans="1:10" ht="24">
      <c r="A110" s="33">
        <v>4</v>
      </c>
      <c r="B110" s="169" t="s">
        <v>334</v>
      </c>
      <c r="C110" s="60"/>
      <c r="D110" s="60"/>
      <c r="E110" s="33" t="s">
        <v>257</v>
      </c>
      <c r="F110" s="33">
        <v>2017</v>
      </c>
      <c r="G110" s="120" t="s">
        <v>335</v>
      </c>
      <c r="H110" s="29">
        <f t="shared" si="26"/>
        <v>166.6</v>
      </c>
      <c r="I110" s="29">
        <v>100</v>
      </c>
      <c r="J110" s="29">
        <v>66.6</v>
      </c>
    </row>
    <row r="111" spans="1:10" ht="14.25">
      <c r="A111" s="33">
        <v>5</v>
      </c>
      <c r="B111" s="199" t="s">
        <v>336</v>
      </c>
      <c r="C111" s="60"/>
      <c r="D111" s="60"/>
      <c r="E111" s="33" t="s">
        <v>16</v>
      </c>
      <c r="F111" s="33">
        <v>2017</v>
      </c>
      <c r="G111" s="120" t="s">
        <v>337</v>
      </c>
      <c r="H111" s="29">
        <f t="shared" si="26"/>
        <v>9</v>
      </c>
      <c r="I111" s="29">
        <v>9</v>
      </c>
      <c r="J111" s="29"/>
    </row>
    <row r="112" spans="1:10" ht="14.25">
      <c r="A112" s="33">
        <v>6</v>
      </c>
      <c r="B112" s="199" t="s">
        <v>338</v>
      </c>
      <c r="C112" s="60"/>
      <c r="D112" s="60"/>
      <c r="E112" s="33" t="s">
        <v>144</v>
      </c>
      <c r="F112" s="33">
        <v>2018</v>
      </c>
      <c r="G112" s="120" t="s">
        <v>339</v>
      </c>
      <c r="H112" s="29">
        <f t="shared" si="26"/>
        <v>101.4</v>
      </c>
      <c r="I112" s="29">
        <v>56.4</v>
      </c>
      <c r="J112" s="29">
        <v>45</v>
      </c>
    </row>
    <row r="113" spans="1:10" ht="14.25">
      <c r="A113" s="33">
        <v>7</v>
      </c>
      <c r="B113" s="199" t="s">
        <v>340</v>
      </c>
      <c r="C113" s="60"/>
      <c r="D113" s="60"/>
      <c r="E113" s="33" t="s">
        <v>139</v>
      </c>
      <c r="F113" s="33">
        <v>2019</v>
      </c>
      <c r="G113" s="120" t="s">
        <v>341</v>
      </c>
      <c r="H113" s="29">
        <v>159.5</v>
      </c>
      <c r="I113" s="29"/>
      <c r="J113" s="29">
        <v>159.5</v>
      </c>
    </row>
    <row r="114" spans="1:10" s="171" customFormat="1" ht="14.25">
      <c r="A114" s="72" t="s">
        <v>342</v>
      </c>
      <c r="B114" s="178" t="s">
        <v>343</v>
      </c>
      <c r="C114" s="183"/>
      <c r="D114" s="183"/>
      <c r="E114" s="72"/>
      <c r="F114" s="72"/>
      <c r="G114" s="184"/>
      <c r="H114" s="181">
        <f aca="true" t="shared" si="27" ref="H114:J114">SUM(H115:H118)</f>
        <v>103.96</v>
      </c>
      <c r="I114" s="181">
        <f t="shared" si="27"/>
        <v>29.76</v>
      </c>
      <c r="J114" s="181">
        <f t="shared" si="27"/>
        <v>74.2</v>
      </c>
    </row>
    <row r="115" spans="1:10" ht="14.25">
      <c r="A115" s="33">
        <v>1</v>
      </c>
      <c r="B115" s="61" t="s">
        <v>344</v>
      </c>
      <c r="C115" s="60"/>
      <c r="D115" s="60"/>
      <c r="E115" s="33" t="s">
        <v>16</v>
      </c>
      <c r="F115" s="33">
        <v>2016</v>
      </c>
      <c r="G115" s="120" t="s">
        <v>345</v>
      </c>
      <c r="H115" s="29">
        <f aca="true" t="shared" si="28" ref="H115:H118">SUM(I115:J115)</f>
        <v>18.56</v>
      </c>
      <c r="I115" s="29">
        <v>18.56</v>
      </c>
      <c r="J115" s="29"/>
    </row>
    <row r="116" spans="1:10" ht="14.25">
      <c r="A116" s="33">
        <v>2</v>
      </c>
      <c r="B116" s="199" t="s">
        <v>346</v>
      </c>
      <c r="C116" s="60"/>
      <c r="D116" s="60"/>
      <c r="E116" s="33" t="s">
        <v>144</v>
      </c>
      <c r="F116" s="33">
        <v>2017</v>
      </c>
      <c r="G116" s="120" t="s">
        <v>347</v>
      </c>
      <c r="H116" s="29">
        <f t="shared" si="28"/>
        <v>30.4</v>
      </c>
      <c r="I116" s="29"/>
      <c r="J116" s="29">
        <v>30.4</v>
      </c>
    </row>
    <row r="117" spans="1:10" ht="14.25">
      <c r="A117" s="33">
        <v>3</v>
      </c>
      <c r="B117" s="199" t="s">
        <v>348</v>
      </c>
      <c r="C117" s="60"/>
      <c r="D117" s="60"/>
      <c r="E117" s="33" t="s">
        <v>144</v>
      </c>
      <c r="F117" s="33">
        <v>2018</v>
      </c>
      <c r="G117" s="120" t="s">
        <v>349</v>
      </c>
      <c r="H117" s="29">
        <f t="shared" si="28"/>
        <v>25.2</v>
      </c>
      <c r="I117" s="29"/>
      <c r="J117" s="29">
        <v>25.2</v>
      </c>
    </row>
    <row r="118" spans="1:10" ht="14.25">
      <c r="A118" s="33">
        <v>4</v>
      </c>
      <c r="B118" s="199" t="s">
        <v>350</v>
      </c>
      <c r="C118" s="60"/>
      <c r="D118" s="60"/>
      <c r="E118" s="33" t="s">
        <v>144</v>
      </c>
      <c r="F118" s="33">
        <v>2018</v>
      </c>
      <c r="G118" s="120" t="s">
        <v>351</v>
      </c>
      <c r="H118" s="29">
        <f t="shared" si="28"/>
        <v>29.8</v>
      </c>
      <c r="I118" s="29">
        <v>11.2</v>
      </c>
      <c r="J118" s="29">
        <v>18.6</v>
      </c>
    </row>
    <row r="119" spans="1:10" ht="14.25">
      <c r="A119" s="33">
        <v>5</v>
      </c>
      <c r="B119" s="199" t="s">
        <v>352</v>
      </c>
      <c r="C119" s="60"/>
      <c r="D119" s="60"/>
      <c r="E119" s="33" t="s">
        <v>144</v>
      </c>
      <c r="F119" s="33">
        <v>2019</v>
      </c>
      <c r="G119" s="120" t="s">
        <v>353</v>
      </c>
      <c r="H119" s="29">
        <v>20.1</v>
      </c>
      <c r="I119" s="29"/>
      <c r="J119" s="29">
        <v>20.1</v>
      </c>
    </row>
    <row r="120" spans="1:10" s="171" customFormat="1" ht="14.25">
      <c r="A120" s="72" t="s">
        <v>354</v>
      </c>
      <c r="B120" s="178" t="s">
        <v>355</v>
      </c>
      <c r="C120" s="183"/>
      <c r="D120" s="183"/>
      <c r="E120" s="72"/>
      <c r="F120" s="72"/>
      <c r="G120" s="184"/>
      <c r="H120" s="181">
        <f aca="true" t="shared" si="29" ref="H120:J120">SUM(H121:H124)</f>
        <v>298.33</v>
      </c>
      <c r="I120" s="181">
        <f t="shared" si="29"/>
        <v>233.33</v>
      </c>
      <c r="J120" s="181">
        <f t="shared" si="29"/>
        <v>65</v>
      </c>
    </row>
    <row r="121" spans="1:10" ht="14.25">
      <c r="A121" s="33">
        <v>1</v>
      </c>
      <c r="B121" s="61" t="s">
        <v>356</v>
      </c>
      <c r="C121" s="60"/>
      <c r="D121" s="60"/>
      <c r="E121" s="33" t="s">
        <v>16</v>
      </c>
      <c r="F121" s="33">
        <v>2017</v>
      </c>
      <c r="G121" s="120" t="s">
        <v>357</v>
      </c>
      <c r="H121" s="29">
        <f aca="true" t="shared" si="30" ref="H121:H124">SUM(I121:J121)</f>
        <v>134.13</v>
      </c>
      <c r="I121" s="29">
        <v>134.13</v>
      </c>
      <c r="J121" s="29"/>
    </row>
    <row r="122" spans="1:10" ht="14.25">
      <c r="A122" s="33">
        <v>2</v>
      </c>
      <c r="B122" s="61" t="s">
        <v>358</v>
      </c>
      <c r="C122" s="60"/>
      <c r="D122" s="60"/>
      <c r="E122" s="33" t="s">
        <v>16</v>
      </c>
      <c r="F122" s="33">
        <v>2017</v>
      </c>
      <c r="G122" s="182" t="s">
        <v>359</v>
      </c>
      <c r="H122" s="29">
        <f t="shared" si="30"/>
        <v>38</v>
      </c>
      <c r="I122" s="29">
        <v>30</v>
      </c>
      <c r="J122" s="29">
        <v>8</v>
      </c>
    </row>
    <row r="123" spans="1:10" ht="14.25">
      <c r="A123" s="33">
        <v>3</v>
      </c>
      <c r="B123" s="61" t="s">
        <v>360</v>
      </c>
      <c r="C123" s="60"/>
      <c r="D123" s="60"/>
      <c r="E123" s="33" t="s">
        <v>139</v>
      </c>
      <c r="F123" s="33">
        <v>2017</v>
      </c>
      <c r="G123" s="120" t="s">
        <v>361</v>
      </c>
      <c r="H123" s="29">
        <f t="shared" si="30"/>
        <v>45</v>
      </c>
      <c r="I123" s="29">
        <v>30</v>
      </c>
      <c r="J123" s="29">
        <v>15</v>
      </c>
    </row>
    <row r="124" spans="1:10" ht="14.25">
      <c r="A124" s="33">
        <v>4</v>
      </c>
      <c r="B124" s="61" t="s">
        <v>362</v>
      </c>
      <c r="C124" s="60"/>
      <c r="D124" s="60"/>
      <c r="E124" s="33" t="s">
        <v>139</v>
      </c>
      <c r="F124" s="33">
        <v>2018</v>
      </c>
      <c r="G124" s="120" t="s">
        <v>363</v>
      </c>
      <c r="H124" s="29">
        <f t="shared" si="30"/>
        <v>81.2</v>
      </c>
      <c r="I124" s="29">
        <v>39.2</v>
      </c>
      <c r="J124" s="29">
        <v>42</v>
      </c>
    </row>
    <row r="125" spans="1:10" ht="14.25">
      <c r="A125" s="33">
        <v>5</v>
      </c>
      <c r="B125" s="61" t="s">
        <v>364</v>
      </c>
      <c r="C125" s="60"/>
      <c r="D125" s="60"/>
      <c r="E125" s="33" t="s">
        <v>16</v>
      </c>
      <c r="F125" s="33">
        <v>2019</v>
      </c>
      <c r="G125" s="120" t="s">
        <v>365</v>
      </c>
      <c r="H125" s="29">
        <v>35.9</v>
      </c>
      <c r="I125" s="29"/>
      <c r="J125" s="29">
        <v>35.9</v>
      </c>
    </row>
    <row r="126" spans="1:10" s="171" customFormat="1" ht="14.25">
      <c r="A126" s="72" t="s">
        <v>366</v>
      </c>
      <c r="B126" s="178" t="s">
        <v>367</v>
      </c>
      <c r="C126" s="183"/>
      <c r="D126" s="183"/>
      <c r="E126" s="72"/>
      <c r="F126" s="72"/>
      <c r="G126" s="184"/>
      <c r="H126" s="181">
        <f aca="true" t="shared" si="31" ref="H126:J126">SUM(H127:H129)</f>
        <v>169.6</v>
      </c>
      <c r="I126" s="181">
        <f t="shared" si="31"/>
        <v>81.4</v>
      </c>
      <c r="J126" s="181">
        <f t="shared" si="31"/>
        <v>88.2</v>
      </c>
    </row>
    <row r="127" spans="1:10" ht="14.25">
      <c r="A127" s="33">
        <v>1</v>
      </c>
      <c r="B127" s="61" t="s">
        <v>368</v>
      </c>
      <c r="C127" s="60"/>
      <c r="D127" s="60"/>
      <c r="E127" s="33" t="s">
        <v>139</v>
      </c>
      <c r="F127" s="33">
        <v>2018</v>
      </c>
      <c r="G127" s="120" t="s">
        <v>369</v>
      </c>
      <c r="H127" s="29">
        <f aca="true" t="shared" si="32" ref="H127:H129">SUM(I127:J127)</f>
        <v>37.5</v>
      </c>
      <c r="I127" s="29">
        <v>30</v>
      </c>
      <c r="J127" s="29">
        <v>7.5</v>
      </c>
    </row>
    <row r="128" spans="1:10" ht="14.25">
      <c r="A128" s="33">
        <v>2</v>
      </c>
      <c r="B128" s="61" t="s">
        <v>370</v>
      </c>
      <c r="C128" s="60"/>
      <c r="D128" s="60"/>
      <c r="E128" s="33" t="s">
        <v>139</v>
      </c>
      <c r="F128" s="33">
        <v>2018</v>
      </c>
      <c r="G128" s="120" t="s">
        <v>371</v>
      </c>
      <c r="H128" s="29">
        <f t="shared" si="32"/>
        <v>60.7</v>
      </c>
      <c r="I128" s="29">
        <v>10</v>
      </c>
      <c r="J128" s="29">
        <v>50.7</v>
      </c>
    </row>
    <row r="129" spans="1:10" ht="14.25">
      <c r="A129" s="33">
        <v>3</v>
      </c>
      <c r="B129" s="61" t="s">
        <v>372</v>
      </c>
      <c r="C129" s="60"/>
      <c r="D129" s="60"/>
      <c r="E129" s="33" t="s">
        <v>139</v>
      </c>
      <c r="F129" s="33">
        <v>2018</v>
      </c>
      <c r="G129" s="120" t="s">
        <v>373</v>
      </c>
      <c r="H129" s="29">
        <f t="shared" si="32"/>
        <v>71.4</v>
      </c>
      <c r="I129" s="29">
        <v>41.4</v>
      </c>
      <c r="J129" s="29">
        <v>30</v>
      </c>
    </row>
    <row r="130" spans="1:10" ht="14.25">
      <c r="A130" s="33">
        <v>4</v>
      </c>
      <c r="B130" s="61" t="s">
        <v>374</v>
      </c>
      <c r="C130" s="60"/>
      <c r="D130" s="60"/>
      <c r="E130" s="33" t="s">
        <v>139</v>
      </c>
      <c r="F130" s="33">
        <v>2019</v>
      </c>
      <c r="G130" s="120" t="s">
        <v>375</v>
      </c>
      <c r="H130" s="29">
        <v>174</v>
      </c>
      <c r="I130" s="29"/>
      <c r="J130" s="29">
        <v>174</v>
      </c>
    </row>
    <row r="131" spans="1:10" s="171" customFormat="1" ht="14.25">
      <c r="A131" s="72" t="s">
        <v>376</v>
      </c>
      <c r="B131" s="178" t="s">
        <v>377</v>
      </c>
      <c r="C131" s="183"/>
      <c r="D131" s="183"/>
      <c r="E131" s="72"/>
      <c r="F131" s="72"/>
      <c r="G131" s="184"/>
      <c r="H131" s="181">
        <f>H132</f>
        <v>18</v>
      </c>
      <c r="I131" s="181">
        <f>I132</f>
        <v>0</v>
      </c>
      <c r="J131" s="181">
        <v>18</v>
      </c>
    </row>
    <row r="132" spans="1:10" ht="14.25">
      <c r="A132" s="33">
        <v>1</v>
      </c>
      <c r="B132" s="61" t="s">
        <v>378</v>
      </c>
      <c r="C132" s="60"/>
      <c r="D132" s="60"/>
      <c r="E132" s="33" t="s">
        <v>139</v>
      </c>
      <c r="F132" s="33">
        <v>2017</v>
      </c>
      <c r="G132" s="120" t="s">
        <v>379</v>
      </c>
      <c r="H132" s="29">
        <f>SUM(I132:J132)</f>
        <v>18</v>
      </c>
      <c r="I132" s="29"/>
      <c r="J132" s="29">
        <v>18</v>
      </c>
    </row>
    <row r="133" spans="1:10" s="171" customFormat="1" ht="14.25">
      <c r="A133" s="72" t="s">
        <v>380</v>
      </c>
      <c r="B133" s="178" t="s">
        <v>381</v>
      </c>
      <c r="C133" s="183"/>
      <c r="D133" s="183"/>
      <c r="E133" s="72"/>
      <c r="F133" s="72"/>
      <c r="G133" s="200"/>
      <c r="H133" s="181">
        <f>H134</f>
        <v>146.4</v>
      </c>
      <c r="I133" s="181">
        <f>I134</f>
        <v>0</v>
      </c>
      <c r="J133" s="181">
        <v>146.4</v>
      </c>
    </row>
    <row r="134" spans="1:10" ht="14.25">
      <c r="A134" s="33">
        <v>1</v>
      </c>
      <c r="B134" s="61" t="s">
        <v>382</v>
      </c>
      <c r="C134" s="60"/>
      <c r="D134" s="60"/>
      <c r="E134" s="33" t="s">
        <v>139</v>
      </c>
      <c r="F134" s="33">
        <v>2017</v>
      </c>
      <c r="G134" s="120" t="s">
        <v>383</v>
      </c>
      <c r="H134" s="29">
        <f>SUM(I134:J134)</f>
        <v>146.4</v>
      </c>
      <c r="I134" s="29"/>
      <c r="J134" s="29">
        <v>146.4</v>
      </c>
    </row>
    <row r="135" spans="1:10" ht="14.25">
      <c r="A135" s="201"/>
      <c r="B135" s="202"/>
      <c r="C135" s="201"/>
      <c r="D135" s="201"/>
      <c r="E135" s="203"/>
      <c r="F135" s="203"/>
      <c r="G135" s="202"/>
      <c r="H135" s="204"/>
      <c r="I135" s="205"/>
      <c r="J135" s="204"/>
    </row>
    <row r="136" spans="1:10" ht="14.25">
      <c r="A136" s="201"/>
      <c r="B136" s="202"/>
      <c r="C136" s="201"/>
      <c r="D136" s="201"/>
      <c r="E136" s="203"/>
      <c r="F136" s="203"/>
      <c r="G136" s="202"/>
      <c r="H136" s="204"/>
      <c r="I136" s="205"/>
      <c r="J136" s="204"/>
    </row>
    <row r="137" spans="1:10" ht="14.25">
      <c r="A137" s="201"/>
      <c r="B137" s="202"/>
      <c r="C137" s="201"/>
      <c r="D137" s="201"/>
      <c r="E137" s="203"/>
      <c r="F137" s="203"/>
      <c r="G137" s="202"/>
      <c r="H137" s="204"/>
      <c r="I137" s="205"/>
      <c r="J137" s="204"/>
    </row>
    <row r="138" spans="1:10" ht="14.25">
      <c r="A138" s="201"/>
      <c r="B138" s="202"/>
      <c r="C138" s="201"/>
      <c r="D138" s="201"/>
      <c r="E138" s="203"/>
      <c r="F138" s="203"/>
      <c r="G138" s="202"/>
      <c r="H138" s="204"/>
      <c r="I138" s="205"/>
      <c r="J138" s="204"/>
    </row>
    <row r="139" spans="1:10" ht="14.25">
      <c r="A139" s="201"/>
      <c r="B139" s="202"/>
      <c r="C139" s="201"/>
      <c r="D139" s="201"/>
      <c r="E139" s="203"/>
      <c r="F139" s="203"/>
      <c r="G139" s="202"/>
      <c r="H139" s="204"/>
      <c r="I139" s="205"/>
      <c r="J139" s="204"/>
    </row>
    <row r="140" spans="1:10" ht="14.25">
      <c r="A140" s="201"/>
      <c r="B140" s="202"/>
      <c r="C140" s="201"/>
      <c r="D140" s="201"/>
      <c r="E140" s="203"/>
      <c r="F140" s="203"/>
      <c r="G140" s="202"/>
      <c r="H140" s="204"/>
      <c r="I140" s="205"/>
      <c r="J140" s="204"/>
    </row>
    <row r="141" spans="1:10" ht="14.25">
      <c r="A141" s="201"/>
      <c r="B141" s="202"/>
      <c r="C141" s="201"/>
      <c r="D141" s="201"/>
      <c r="E141" s="203"/>
      <c r="F141" s="203"/>
      <c r="G141" s="202"/>
      <c r="H141" s="204"/>
      <c r="I141" s="205"/>
      <c r="J141" s="204"/>
    </row>
    <row r="142" spans="1:10" ht="14.25">
      <c r="A142" s="201"/>
      <c r="B142" s="202"/>
      <c r="C142" s="201"/>
      <c r="D142" s="201"/>
      <c r="E142" s="203"/>
      <c r="F142" s="203"/>
      <c r="G142" s="202"/>
      <c r="H142" s="204"/>
      <c r="I142" s="205"/>
      <c r="J142" s="204"/>
    </row>
    <row r="143" spans="1:10" ht="14.25">
      <c r="A143" s="201"/>
      <c r="B143" s="202"/>
      <c r="C143" s="201"/>
      <c r="D143" s="201"/>
      <c r="E143" s="203"/>
      <c r="F143" s="203"/>
      <c r="G143" s="202"/>
      <c r="H143" s="204"/>
      <c r="I143" s="205"/>
      <c r="J143" s="204"/>
    </row>
    <row r="144" spans="1:10" ht="14.25">
      <c r="A144" s="201"/>
      <c r="B144" s="202"/>
      <c r="C144" s="201"/>
      <c r="D144" s="201"/>
      <c r="E144" s="203"/>
      <c r="F144" s="203"/>
      <c r="G144" s="202"/>
      <c r="H144" s="204"/>
      <c r="I144" s="205"/>
      <c r="J144" s="204"/>
    </row>
    <row r="145" spans="1:10" ht="14.25">
      <c r="A145" s="201"/>
      <c r="B145" s="202"/>
      <c r="C145" s="201"/>
      <c r="D145" s="201"/>
      <c r="E145" s="203"/>
      <c r="F145" s="203"/>
      <c r="G145" s="202"/>
      <c r="H145" s="204"/>
      <c r="I145" s="205"/>
      <c r="J145" s="204"/>
    </row>
    <row r="146" spans="1:10" ht="14.25">
      <c r="A146" s="201"/>
      <c r="B146" s="202"/>
      <c r="C146" s="201"/>
      <c r="D146" s="201"/>
      <c r="E146" s="203"/>
      <c r="F146" s="203"/>
      <c r="G146" s="202"/>
      <c r="H146" s="204"/>
      <c r="I146" s="205"/>
      <c r="J146" s="204"/>
    </row>
    <row r="147" spans="1:10" ht="14.25">
      <c r="A147" s="201"/>
      <c r="B147" s="202"/>
      <c r="C147" s="201"/>
      <c r="D147" s="201"/>
      <c r="E147" s="203"/>
      <c r="F147" s="203"/>
      <c r="G147" s="202"/>
      <c r="H147" s="204"/>
      <c r="I147" s="205"/>
      <c r="J147" s="204"/>
    </row>
    <row r="148" spans="1:10" ht="14.25">
      <c r="A148" s="201"/>
      <c r="B148" s="202"/>
      <c r="C148" s="201"/>
      <c r="D148" s="201"/>
      <c r="E148" s="203"/>
      <c r="F148" s="203"/>
      <c r="G148" s="202"/>
      <c r="H148" s="204"/>
      <c r="I148" s="205"/>
      <c r="J148" s="204"/>
    </row>
    <row r="149" spans="1:10" ht="14.25">
      <c r="A149" s="201"/>
      <c r="B149" s="202"/>
      <c r="C149" s="201"/>
      <c r="D149" s="201"/>
      <c r="E149" s="203"/>
      <c r="F149" s="203"/>
      <c r="G149" s="202"/>
      <c r="H149" s="204"/>
      <c r="I149" s="205"/>
      <c r="J149" s="204"/>
    </row>
    <row r="150" spans="1:10" ht="14.25">
      <c r="A150" s="201"/>
      <c r="B150" s="202"/>
      <c r="C150" s="201"/>
      <c r="D150" s="201"/>
      <c r="E150" s="203"/>
      <c r="F150" s="203"/>
      <c r="G150" s="202"/>
      <c r="H150" s="204"/>
      <c r="I150" s="205"/>
      <c r="J150" s="204"/>
    </row>
    <row r="151" spans="1:10" ht="14.25">
      <c r="A151" s="201"/>
      <c r="B151" s="202"/>
      <c r="C151" s="201"/>
      <c r="D151" s="201"/>
      <c r="E151" s="203"/>
      <c r="F151" s="203"/>
      <c r="G151" s="202"/>
      <c r="H151" s="204"/>
      <c r="I151" s="205"/>
      <c r="J151" s="204"/>
    </row>
    <row r="152" spans="1:10" ht="14.25">
      <c r="A152" s="201"/>
      <c r="B152" s="202"/>
      <c r="C152" s="201"/>
      <c r="D152" s="201"/>
      <c r="E152" s="203"/>
      <c r="F152" s="203"/>
      <c r="G152" s="202"/>
      <c r="H152" s="204"/>
      <c r="I152" s="205"/>
      <c r="J152" s="204"/>
    </row>
    <row r="153" spans="1:10" ht="14.25">
      <c r="A153" s="201"/>
      <c r="B153" s="202"/>
      <c r="C153" s="201"/>
      <c r="D153" s="201"/>
      <c r="E153" s="203"/>
      <c r="F153" s="203"/>
      <c r="G153" s="202"/>
      <c r="H153" s="204"/>
      <c r="I153" s="205"/>
      <c r="J153" s="204"/>
    </row>
    <row r="154" spans="1:10" ht="14.25">
      <c r="A154" s="201"/>
      <c r="B154" s="202"/>
      <c r="C154" s="201"/>
      <c r="D154" s="201"/>
      <c r="E154" s="203"/>
      <c r="F154" s="203"/>
      <c r="G154" s="202"/>
      <c r="H154" s="204"/>
      <c r="I154" s="205"/>
      <c r="J154" s="204"/>
    </row>
  </sheetData>
  <mergeCells count="10">
    <mergeCell ref="A1:J1"/>
    <mergeCell ref="C2:D2"/>
    <mergeCell ref="I2:J2"/>
    <mergeCell ref="A4:B4"/>
    <mergeCell ref="A2:A3"/>
    <mergeCell ref="B2:B3"/>
    <mergeCell ref="E2:E3"/>
    <mergeCell ref="F2:F3"/>
    <mergeCell ref="G2:G3"/>
    <mergeCell ref="H2:H3"/>
  </mergeCells>
  <printOptions horizontalCentered="1"/>
  <pageMargins left="0.24" right="0.2" top="0.98" bottom="0.53" header="0.51" footer="0.2"/>
  <pageSetup horizontalDpi="600" verticalDpi="600" orientation="landscape" paperSize="9"/>
</worksheet>
</file>

<file path=xl/worksheets/sheet3.xml><?xml version="1.0" encoding="utf-8"?>
<worksheet xmlns="http://schemas.openxmlformats.org/spreadsheetml/2006/main" xmlns:r="http://schemas.openxmlformats.org/officeDocument/2006/relationships">
  <dimension ref="A1:J159"/>
  <sheetViews>
    <sheetView showZeros="0" zoomScaleSheetLayoutView="100" workbookViewId="0" topLeftCell="A1">
      <selection activeCell="K8" sqref="K8"/>
    </sheetView>
  </sheetViews>
  <sheetFormatPr defaultColWidth="9.00390625" defaultColWidthPt="54" defaultRowHeight="14.25"/>
  <cols>
    <col min="1" max="1" width="4.625" widthPt="27.75" style="124" customWidth="1"/>
    <col min="2" max="2" width="15.50390625" widthPt="93" style="152" customWidth="1"/>
    <col min="3" max="3" width="7.125" widthPt="42.75" style="124" customWidth="1"/>
    <col min="4" max="5" width="3.875" widthPt="23.25" style="124" customWidth="1"/>
    <col min="6" max="7" width="7.125" widthPt="42.75" style="124" customWidth="1"/>
    <col min="8" max="8" width="68.00390625" widthPt="408" style="152" customWidth="1"/>
    <col min="9" max="9" width="11.25390625" widthPt="67.5" style="55" customWidth="1"/>
    <col min="10" max="16384" width="9.00390625" widthPt="54" style="55" customWidth="1"/>
  </cols>
  <sheetData>
    <row r="1" spans="1:9" ht="14.25">
      <c r="A1" s="38" t="s">
        <v>384</v>
      </c>
      <c r="B1" s="153"/>
      <c r="C1" s="154"/>
      <c r="D1" s="154"/>
      <c r="E1" s="154"/>
      <c r="F1" s="154"/>
      <c r="G1" s="154"/>
      <c r="H1" s="153"/>
      <c r="I1" s="162"/>
    </row>
    <row r="2" spans="1:9" ht="24.75" customHeight="1">
      <c r="A2" s="33" t="s">
        <v>1</v>
      </c>
      <c r="B2" s="40" t="s">
        <v>2</v>
      </c>
      <c r="C2" s="40" t="s">
        <v>385</v>
      </c>
      <c r="D2" s="40" t="s">
        <v>128</v>
      </c>
      <c r="E2" s="40"/>
      <c r="F2" s="40" t="s">
        <v>4</v>
      </c>
      <c r="G2" s="40" t="s">
        <v>5</v>
      </c>
      <c r="H2" s="40" t="s">
        <v>6</v>
      </c>
      <c r="I2" s="33" t="s">
        <v>7</v>
      </c>
    </row>
    <row r="3" spans="1:9" ht="14.25">
      <c r="A3" s="33"/>
      <c r="B3" s="40"/>
      <c r="C3" s="40"/>
      <c r="D3" s="40" t="s">
        <v>131</v>
      </c>
      <c r="E3" s="40" t="s">
        <v>132</v>
      </c>
      <c r="F3" s="40"/>
      <c r="G3" s="40"/>
      <c r="H3" s="40"/>
      <c r="I3" s="33"/>
    </row>
    <row r="4" spans="1:9" ht="14.25">
      <c r="A4" s="33" t="s">
        <v>12</v>
      </c>
      <c r="B4" s="61"/>
      <c r="C4" s="40"/>
      <c r="D4" s="40">
        <f aca="true" t="shared" si="0" ref="D4:I4">D5+D10+D24+D32+D35+D42+D56+D64+D74+D89+D95+D106+D115+D123+D133+D140+D149+D158</f>
        <v>0</v>
      </c>
      <c r="E4" s="40">
        <f t="shared" si="0"/>
        <v>0</v>
      </c>
      <c r="F4" s="40"/>
      <c r="G4" s="40"/>
      <c r="H4" s="80"/>
      <c r="I4" s="36">
        <f t="shared" si="0"/>
        <v>23421.7272</v>
      </c>
    </row>
    <row r="5" spans="1:9" s="55" customFormat="1" ht="14.25">
      <c r="A5" s="145" t="s">
        <v>13</v>
      </c>
      <c r="B5" s="61" t="s">
        <v>135</v>
      </c>
      <c r="C5" s="33"/>
      <c r="D5" s="33">
        <f aca="true" t="shared" si="1" ref="D5:H5">SUM(D6:D8)</f>
        <v>0</v>
      </c>
      <c r="E5" s="33">
        <f t="shared" si="1"/>
        <v>0</v>
      </c>
      <c r="F5" s="33"/>
      <c r="G5" s="33"/>
      <c r="H5" s="61">
        <f t="shared" si="1"/>
        <v>0</v>
      </c>
      <c r="I5" s="36">
        <v>337.99</v>
      </c>
    </row>
    <row r="6" spans="1:9" ht="14.25">
      <c r="A6" s="145">
        <v>1</v>
      </c>
      <c r="B6" s="61" t="s">
        <v>136</v>
      </c>
      <c r="C6" s="33"/>
      <c r="D6" s="33"/>
      <c r="E6" s="33"/>
      <c r="F6" s="33" t="s">
        <v>16</v>
      </c>
      <c r="G6" s="33">
        <v>2016</v>
      </c>
      <c r="H6" s="80" t="s">
        <v>386</v>
      </c>
      <c r="I6" s="36">
        <v>81.85</v>
      </c>
    </row>
    <row r="7" spans="1:9" ht="24">
      <c r="A7" s="145">
        <v>2</v>
      </c>
      <c r="B7" s="120" t="s">
        <v>387</v>
      </c>
      <c r="C7" s="33"/>
      <c r="D7" s="33"/>
      <c r="E7" s="33"/>
      <c r="F7" s="33" t="s">
        <v>139</v>
      </c>
      <c r="G7" s="33">
        <v>2018</v>
      </c>
      <c r="H7" s="80" t="s">
        <v>388</v>
      </c>
      <c r="I7" s="36">
        <v>90.85</v>
      </c>
    </row>
    <row r="8" spans="1:9" ht="24">
      <c r="A8" s="145">
        <v>3</v>
      </c>
      <c r="B8" s="155" t="s">
        <v>389</v>
      </c>
      <c r="C8" s="33"/>
      <c r="D8" s="33"/>
      <c r="E8" s="33"/>
      <c r="F8" s="33" t="s">
        <v>139</v>
      </c>
      <c r="G8" s="33">
        <v>2018</v>
      </c>
      <c r="H8" s="80" t="s">
        <v>390</v>
      </c>
      <c r="I8" s="36">
        <v>87.74</v>
      </c>
    </row>
    <row r="9" spans="1:9" s="151" customFormat="1" ht="24">
      <c r="A9" s="156">
        <v>4</v>
      </c>
      <c r="B9" s="157" t="s">
        <v>391</v>
      </c>
      <c r="C9" s="158"/>
      <c r="D9" s="158"/>
      <c r="E9" s="158"/>
      <c r="F9" s="158" t="s">
        <v>139</v>
      </c>
      <c r="G9" s="158">
        <v>2016</v>
      </c>
      <c r="H9" s="159" t="s">
        <v>392</v>
      </c>
      <c r="I9" s="163">
        <v>77.55</v>
      </c>
    </row>
    <row r="10" spans="1:9" s="55" customFormat="1" ht="14.25">
      <c r="A10" s="145" t="s">
        <v>22</v>
      </c>
      <c r="B10" s="61" t="s">
        <v>148</v>
      </c>
      <c r="C10" s="33"/>
      <c r="D10" s="33">
        <f>SUM(D11:D21)</f>
        <v>0</v>
      </c>
      <c r="E10" s="33">
        <f>SUM(E11:E21)</f>
        <v>0</v>
      </c>
      <c r="F10" s="33"/>
      <c r="G10" s="33"/>
      <c r="H10" s="61"/>
      <c r="I10" s="36">
        <v>2424.6796</v>
      </c>
    </row>
    <row r="11" spans="1:9" ht="24">
      <c r="A11" s="145">
        <v>1</v>
      </c>
      <c r="B11" s="61" t="s">
        <v>393</v>
      </c>
      <c r="C11" s="33"/>
      <c r="D11" s="33"/>
      <c r="E11" s="33"/>
      <c r="F11" s="33" t="s">
        <v>16</v>
      </c>
      <c r="G11" s="33">
        <v>2016</v>
      </c>
      <c r="H11" s="80" t="s">
        <v>394</v>
      </c>
      <c r="I11" s="36">
        <v>152.6</v>
      </c>
    </row>
    <row r="12" spans="1:9" ht="24">
      <c r="A12" s="145">
        <v>2</v>
      </c>
      <c r="B12" s="61" t="s">
        <v>395</v>
      </c>
      <c r="C12" s="33"/>
      <c r="D12" s="33"/>
      <c r="E12" s="33"/>
      <c r="F12" s="33" t="s">
        <v>16</v>
      </c>
      <c r="G12" s="33">
        <v>2016</v>
      </c>
      <c r="H12" s="80" t="s">
        <v>396</v>
      </c>
      <c r="I12" s="36">
        <v>150</v>
      </c>
    </row>
    <row r="13" spans="1:9" ht="24">
      <c r="A13" s="145">
        <v>3</v>
      </c>
      <c r="B13" s="61" t="s">
        <v>141</v>
      </c>
      <c r="C13" s="33"/>
      <c r="D13" s="33"/>
      <c r="E13" s="33"/>
      <c r="F13" s="33" t="s">
        <v>16</v>
      </c>
      <c r="G13" s="33">
        <v>2016</v>
      </c>
      <c r="H13" s="80" t="s">
        <v>397</v>
      </c>
      <c r="I13" s="36">
        <v>93.2396</v>
      </c>
    </row>
    <row r="14" spans="1:9" ht="24">
      <c r="A14" s="145">
        <v>4</v>
      </c>
      <c r="B14" s="80" t="s">
        <v>398</v>
      </c>
      <c r="C14" s="33"/>
      <c r="D14" s="33"/>
      <c r="E14" s="33"/>
      <c r="F14" s="33" t="s">
        <v>16</v>
      </c>
      <c r="G14" s="33">
        <v>2017</v>
      </c>
      <c r="H14" s="80" t="s">
        <v>399</v>
      </c>
      <c r="I14" s="36">
        <v>216.77</v>
      </c>
    </row>
    <row r="15" spans="1:9" ht="24">
      <c r="A15" s="145">
        <v>5</v>
      </c>
      <c r="B15" s="80" t="s">
        <v>400</v>
      </c>
      <c r="C15" s="33"/>
      <c r="D15" s="33"/>
      <c r="E15" s="33"/>
      <c r="F15" s="33" t="s">
        <v>16</v>
      </c>
      <c r="G15" s="33">
        <v>2017</v>
      </c>
      <c r="H15" s="80" t="s">
        <v>401</v>
      </c>
      <c r="I15" s="36">
        <v>182.01</v>
      </c>
    </row>
    <row r="16" spans="1:9" ht="24">
      <c r="A16" s="145">
        <v>6</v>
      </c>
      <c r="B16" s="80" t="s">
        <v>169</v>
      </c>
      <c r="C16" s="33"/>
      <c r="D16" s="33"/>
      <c r="E16" s="33"/>
      <c r="F16" s="33" t="s">
        <v>16</v>
      </c>
      <c r="G16" s="33">
        <v>2018</v>
      </c>
      <c r="H16" s="80" t="s">
        <v>402</v>
      </c>
      <c r="I16" s="36">
        <v>252.4</v>
      </c>
    </row>
    <row r="17" spans="1:9" ht="24">
      <c r="A17" s="145">
        <v>7</v>
      </c>
      <c r="B17" s="80" t="s">
        <v>159</v>
      </c>
      <c r="C17" s="33"/>
      <c r="D17" s="33"/>
      <c r="E17" s="33"/>
      <c r="F17" s="33" t="s">
        <v>16</v>
      </c>
      <c r="G17" s="33">
        <v>2018</v>
      </c>
      <c r="H17" s="80" t="s">
        <v>403</v>
      </c>
      <c r="I17" s="36">
        <v>157.666</v>
      </c>
    </row>
    <row r="18" spans="1:9" ht="24">
      <c r="A18" s="145">
        <v>8</v>
      </c>
      <c r="B18" s="80" t="s">
        <v>157</v>
      </c>
      <c r="C18" s="33"/>
      <c r="D18" s="33"/>
      <c r="E18" s="33"/>
      <c r="F18" s="33" t="s">
        <v>16</v>
      </c>
      <c r="G18" s="33">
        <v>2018</v>
      </c>
      <c r="H18" s="80" t="s">
        <v>404</v>
      </c>
      <c r="I18" s="36">
        <v>222.7606</v>
      </c>
    </row>
    <row r="19" spans="1:9" ht="24">
      <c r="A19" s="145">
        <v>9</v>
      </c>
      <c r="B19" s="80" t="s">
        <v>161</v>
      </c>
      <c r="C19" s="33"/>
      <c r="D19" s="33"/>
      <c r="E19" s="33"/>
      <c r="F19" s="33" t="s">
        <v>16</v>
      </c>
      <c r="G19" s="33">
        <v>2018</v>
      </c>
      <c r="H19" s="80" t="s">
        <v>405</v>
      </c>
      <c r="I19" s="36">
        <v>349.45</v>
      </c>
    </row>
    <row r="20" spans="1:9" ht="24">
      <c r="A20" s="145">
        <v>10</v>
      </c>
      <c r="B20" s="80" t="s">
        <v>171</v>
      </c>
      <c r="C20" s="33"/>
      <c r="D20" s="33"/>
      <c r="E20" s="33"/>
      <c r="F20" s="33" t="s">
        <v>16</v>
      </c>
      <c r="G20" s="33">
        <v>2018</v>
      </c>
      <c r="H20" s="80" t="s">
        <v>406</v>
      </c>
      <c r="I20" s="36">
        <v>301.2542</v>
      </c>
    </row>
    <row r="21" spans="1:9" ht="24">
      <c r="A21" s="145">
        <v>11</v>
      </c>
      <c r="B21" s="80" t="s">
        <v>163</v>
      </c>
      <c r="C21" s="33"/>
      <c r="D21" s="33"/>
      <c r="E21" s="33"/>
      <c r="F21" s="33" t="s">
        <v>16</v>
      </c>
      <c r="G21" s="33">
        <v>2018</v>
      </c>
      <c r="H21" s="80" t="s">
        <v>407</v>
      </c>
      <c r="I21" s="36">
        <v>188.2792</v>
      </c>
    </row>
    <row r="22" spans="1:9" s="151" customFormat="1" ht="14.25">
      <c r="A22" s="156">
        <v>12</v>
      </c>
      <c r="B22" s="159" t="s">
        <v>408</v>
      </c>
      <c r="C22" s="158"/>
      <c r="D22" s="158"/>
      <c r="E22" s="158"/>
      <c r="F22" s="33" t="s">
        <v>139</v>
      </c>
      <c r="G22" s="33">
        <v>2016</v>
      </c>
      <c r="H22" s="159" t="s">
        <v>409</v>
      </c>
      <c r="I22" s="163">
        <v>55.71</v>
      </c>
    </row>
    <row r="23" spans="1:9" s="151" customFormat="1" ht="24">
      <c r="A23" s="156">
        <v>13</v>
      </c>
      <c r="B23" s="159" t="s">
        <v>410</v>
      </c>
      <c r="C23" s="158"/>
      <c r="D23" s="158"/>
      <c r="E23" s="158"/>
      <c r="F23" s="33" t="s">
        <v>139</v>
      </c>
      <c r="G23" s="33">
        <v>2016</v>
      </c>
      <c r="H23" s="159" t="s">
        <v>411</v>
      </c>
      <c r="I23" s="163">
        <v>102.54</v>
      </c>
    </row>
    <row r="24" spans="1:9" s="55" customFormat="1" ht="14.25">
      <c r="A24" s="145" t="s">
        <v>41</v>
      </c>
      <c r="B24" s="61" t="s">
        <v>173</v>
      </c>
      <c r="C24" s="33"/>
      <c r="D24" s="33">
        <f aca="true" t="shared" si="2" ref="D24:I24">SUM(D25:D31)</f>
        <v>0</v>
      </c>
      <c r="E24" s="33">
        <f t="shared" si="2"/>
        <v>0</v>
      </c>
      <c r="F24" s="33"/>
      <c r="G24" s="33"/>
      <c r="H24" s="61"/>
      <c r="I24" s="36">
        <f t="shared" si="2"/>
        <v>1558.1659</v>
      </c>
    </row>
    <row r="25" spans="1:9" ht="24">
      <c r="A25" s="145">
        <v>1</v>
      </c>
      <c r="B25" s="61" t="s">
        <v>412</v>
      </c>
      <c r="C25" s="33"/>
      <c r="D25" s="33"/>
      <c r="E25" s="33"/>
      <c r="F25" s="33" t="s">
        <v>16</v>
      </c>
      <c r="G25" s="33">
        <v>2016</v>
      </c>
      <c r="H25" s="80" t="s">
        <v>413</v>
      </c>
      <c r="I25" s="36">
        <v>237.62</v>
      </c>
    </row>
    <row r="26" spans="1:9" ht="24">
      <c r="A26" s="145">
        <v>2</v>
      </c>
      <c r="B26" s="80" t="s">
        <v>414</v>
      </c>
      <c r="C26" s="33"/>
      <c r="D26" s="33"/>
      <c r="E26" s="33"/>
      <c r="F26" s="33" t="s">
        <v>16</v>
      </c>
      <c r="G26" s="33">
        <v>2017</v>
      </c>
      <c r="H26" s="80" t="s">
        <v>415</v>
      </c>
      <c r="I26" s="36">
        <v>228.03</v>
      </c>
    </row>
    <row r="27" spans="1:9" ht="24">
      <c r="A27" s="145">
        <v>3</v>
      </c>
      <c r="B27" s="120" t="s">
        <v>416</v>
      </c>
      <c r="C27" s="33"/>
      <c r="D27" s="33"/>
      <c r="E27" s="33"/>
      <c r="F27" s="33" t="s">
        <v>16</v>
      </c>
      <c r="G27" s="33">
        <v>2018</v>
      </c>
      <c r="H27" s="80" t="s">
        <v>417</v>
      </c>
      <c r="I27" s="36">
        <v>232.4085</v>
      </c>
    </row>
    <row r="28" spans="1:9" ht="24">
      <c r="A28" s="145">
        <v>4</v>
      </c>
      <c r="B28" s="120" t="s">
        <v>180</v>
      </c>
      <c r="C28" s="33"/>
      <c r="D28" s="33"/>
      <c r="E28" s="33"/>
      <c r="F28" s="33" t="s">
        <v>16</v>
      </c>
      <c r="G28" s="33">
        <v>2018</v>
      </c>
      <c r="H28" s="80" t="s">
        <v>418</v>
      </c>
      <c r="I28" s="36">
        <v>321.52</v>
      </c>
    </row>
    <row r="29" spans="1:9" ht="24">
      <c r="A29" s="145">
        <v>5</v>
      </c>
      <c r="B29" s="120" t="s">
        <v>419</v>
      </c>
      <c r="C29" s="33"/>
      <c r="D29" s="33"/>
      <c r="E29" s="33"/>
      <c r="F29" s="33" t="s">
        <v>139</v>
      </c>
      <c r="G29" s="33">
        <v>2018</v>
      </c>
      <c r="H29" s="80" t="s">
        <v>420</v>
      </c>
      <c r="I29" s="36">
        <v>281.35</v>
      </c>
    </row>
    <row r="30" spans="1:9" ht="24">
      <c r="A30" s="145">
        <v>6</v>
      </c>
      <c r="B30" s="120" t="s">
        <v>421</v>
      </c>
      <c r="C30" s="33"/>
      <c r="D30" s="33"/>
      <c r="E30" s="33"/>
      <c r="F30" s="33" t="s">
        <v>139</v>
      </c>
      <c r="G30" s="33">
        <v>2018</v>
      </c>
      <c r="H30" s="80" t="s">
        <v>422</v>
      </c>
      <c r="I30" s="36">
        <v>85.2774</v>
      </c>
    </row>
    <row r="31" spans="1:9" ht="14.25">
      <c r="A31" s="145">
        <v>7</v>
      </c>
      <c r="B31" s="155" t="s">
        <v>423</v>
      </c>
      <c r="C31" s="33"/>
      <c r="D31" s="33"/>
      <c r="E31" s="33"/>
      <c r="F31" s="33" t="s">
        <v>139</v>
      </c>
      <c r="G31" s="33">
        <v>2018</v>
      </c>
      <c r="H31" s="80" t="s">
        <v>424</v>
      </c>
      <c r="I31" s="36">
        <v>171.96</v>
      </c>
    </row>
    <row r="32" spans="1:9" s="55" customFormat="1" ht="14.25">
      <c r="A32" s="145" t="s">
        <v>88</v>
      </c>
      <c r="B32" s="61" t="s">
        <v>186</v>
      </c>
      <c r="C32" s="33"/>
      <c r="D32" s="33">
        <f aca="true" t="shared" si="3" ref="D32:I32">SUM(D33:D34)</f>
        <v>0</v>
      </c>
      <c r="E32" s="33">
        <f t="shared" si="3"/>
        <v>0</v>
      </c>
      <c r="F32" s="33"/>
      <c r="G32" s="33"/>
      <c r="H32" s="61"/>
      <c r="I32" s="36">
        <f t="shared" si="3"/>
        <v>311.4003</v>
      </c>
    </row>
    <row r="33" spans="1:9" ht="24">
      <c r="A33" s="33">
        <v>1</v>
      </c>
      <c r="B33" s="61" t="s">
        <v>187</v>
      </c>
      <c r="C33" s="33"/>
      <c r="D33" s="33"/>
      <c r="E33" s="33"/>
      <c r="F33" s="33" t="s">
        <v>16</v>
      </c>
      <c r="G33" s="33">
        <v>2016</v>
      </c>
      <c r="H33" s="80" t="s">
        <v>425</v>
      </c>
      <c r="I33" s="36">
        <v>132.1</v>
      </c>
    </row>
    <row r="34" spans="1:9" ht="24">
      <c r="A34" s="33">
        <v>2</v>
      </c>
      <c r="B34" s="120" t="s">
        <v>193</v>
      </c>
      <c r="C34" s="33"/>
      <c r="D34" s="33"/>
      <c r="E34" s="33"/>
      <c r="F34" s="33" t="s">
        <v>139</v>
      </c>
      <c r="G34" s="33">
        <v>2018</v>
      </c>
      <c r="H34" s="80" t="s">
        <v>426</v>
      </c>
      <c r="I34" s="36">
        <v>179.3003</v>
      </c>
    </row>
    <row r="35" spans="1:9" s="55" customFormat="1" ht="14.25">
      <c r="A35" s="33" t="s">
        <v>99</v>
      </c>
      <c r="B35" s="61" t="s">
        <v>226</v>
      </c>
      <c r="C35" s="33"/>
      <c r="D35" s="33">
        <f>SUM(D36:D37)</f>
        <v>0</v>
      </c>
      <c r="E35" s="33">
        <f>SUM(E36:E37)</f>
        <v>0</v>
      </c>
      <c r="F35" s="33"/>
      <c r="G35" s="33"/>
      <c r="H35" s="61"/>
      <c r="I35" s="36">
        <v>654.9323</v>
      </c>
    </row>
    <row r="36" spans="1:9" ht="24">
      <c r="A36" s="145">
        <v>1</v>
      </c>
      <c r="B36" s="61" t="s">
        <v>227</v>
      </c>
      <c r="C36" s="33"/>
      <c r="D36" s="33"/>
      <c r="E36" s="33"/>
      <c r="F36" s="33" t="s">
        <v>16</v>
      </c>
      <c r="G36" s="33">
        <v>2016</v>
      </c>
      <c r="H36" s="80" t="s">
        <v>427</v>
      </c>
      <c r="I36" s="36">
        <v>182.01</v>
      </c>
    </row>
    <row r="37" spans="1:10" ht="24">
      <c r="A37" s="145">
        <v>2</v>
      </c>
      <c r="B37" s="80" t="s">
        <v>236</v>
      </c>
      <c r="C37" s="33"/>
      <c r="D37" s="33"/>
      <c r="E37" s="33"/>
      <c r="F37" s="33" t="s">
        <v>16</v>
      </c>
      <c r="G37" s="33">
        <v>2018</v>
      </c>
      <c r="H37" s="80" t="s">
        <v>428</v>
      </c>
      <c r="I37" s="36">
        <v>184.6723</v>
      </c>
      <c r="J37" s="164"/>
    </row>
    <row r="38" spans="1:10" s="151" customFormat="1" ht="24">
      <c r="A38" s="156">
        <v>3</v>
      </c>
      <c r="B38" s="159" t="s">
        <v>241</v>
      </c>
      <c r="C38" s="158"/>
      <c r="D38" s="158"/>
      <c r="E38" s="158"/>
      <c r="F38" s="33" t="s">
        <v>139</v>
      </c>
      <c r="G38" s="33">
        <v>2016</v>
      </c>
      <c r="H38" s="159" t="s">
        <v>429</v>
      </c>
      <c r="I38" s="163">
        <v>65.17</v>
      </c>
      <c r="J38" s="165"/>
    </row>
    <row r="39" spans="1:10" s="151" customFormat="1" ht="24">
      <c r="A39" s="156">
        <v>4</v>
      </c>
      <c r="B39" s="159" t="s">
        <v>430</v>
      </c>
      <c r="C39" s="158"/>
      <c r="D39" s="158"/>
      <c r="E39" s="158"/>
      <c r="F39" s="33" t="s">
        <v>139</v>
      </c>
      <c r="G39" s="33">
        <v>2016</v>
      </c>
      <c r="H39" s="159" t="s">
        <v>431</v>
      </c>
      <c r="I39" s="163">
        <v>37.67</v>
      </c>
      <c r="J39" s="165"/>
    </row>
    <row r="40" spans="1:10" s="151" customFormat="1" ht="24">
      <c r="A40" s="156">
        <v>5</v>
      </c>
      <c r="B40" s="159" t="s">
        <v>432</v>
      </c>
      <c r="C40" s="158"/>
      <c r="D40" s="158"/>
      <c r="E40" s="158"/>
      <c r="F40" s="33" t="s">
        <v>139</v>
      </c>
      <c r="G40" s="33">
        <v>2016</v>
      </c>
      <c r="H40" s="159" t="s">
        <v>433</v>
      </c>
      <c r="I40" s="163">
        <v>98.97</v>
      </c>
      <c r="J40" s="165"/>
    </row>
    <row r="41" spans="1:10" s="151" customFormat="1" ht="24">
      <c r="A41" s="156">
        <v>6</v>
      </c>
      <c r="B41" s="159" t="s">
        <v>434</v>
      </c>
      <c r="C41" s="158"/>
      <c r="D41" s="158"/>
      <c r="E41" s="158"/>
      <c r="F41" s="33" t="s">
        <v>139</v>
      </c>
      <c r="G41" s="33">
        <v>2016</v>
      </c>
      <c r="H41" s="159" t="s">
        <v>435</v>
      </c>
      <c r="I41" s="163">
        <v>86.44</v>
      </c>
      <c r="J41" s="165"/>
    </row>
    <row r="42" spans="1:9" s="55" customFormat="1" ht="14.25">
      <c r="A42" s="145" t="s">
        <v>212</v>
      </c>
      <c r="B42" s="61" t="s">
        <v>195</v>
      </c>
      <c r="C42" s="33"/>
      <c r="D42" s="33">
        <f>SUM(D43:D52)</f>
        <v>0</v>
      </c>
      <c r="E42" s="33">
        <f>SUM(E43:E52)</f>
        <v>0</v>
      </c>
      <c r="F42" s="33"/>
      <c r="G42" s="33"/>
      <c r="H42" s="159"/>
      <c r="I42" s="36">
        <v>3129.801</v>
      </c>
    </row>
    <row r="43" spans="1:9" ht="24">
      <c r="A43" s="145">
        <v>1</v>
      </c>
      <c r="B43" s="61" t="s">
        <v>436</v>
      </c>
      <c r="C43" s="33"/>
      <c r="D43" s="33"/>
      <c r="E43" s="33"/>
      <c r="F43" s="33" t="s">
        <v>16</v>
      </c>
      <c r="G43" s="33">
        <v>2016</v>
      </c>
      <c r="H43" s="80" t="s">
        <v>437</v>
      </c>
      <c r="I43" s="36">
        <v>289.65</v>
      </c>
    </row>
    <row r="44" spans="1:9" ht="24">
      <c r="A44" s="145">
        <v>2</v>
      </c>
      <c r="B44" s="80" t="s">
        <v>438</v>
      </c>
      <c r="C44" s="33"/>
      <c r="D44" s="33"/>
      <c r="E44" s="33"/>
      <c r="F44" s="33" t="s">
        <v>16</v>
      </c>
      <c r="G44" s="33">
        <v>2017</v>
      </c>
      <c r="H44" s="80" t="s">
        <v>439</v>
      </c>
      <c r="I44" s="36">
        <v>388.64</v>
      </c>
    </row>
    <row r="45" spans="1:9" ht="24">
      <c r="A45" s="145">
        <v>3</v>
      </c>
      <c r="B45" s="80" t="s">
        <v>440</v>
      </c>
      <c r="C45" s="33"/>
      <c r="D45" s="33"/>
      <c r="E45" s="33"/>
      <c r="F45" s="33" t="s">
        <v>16</v>
      </c>
      <c r="G45" s="33">
        <v>2017</v>
      </c>
      <c r="H45" s="80" t="s">
        <v>441</v>
      </c>
      <c r="I45" s="36">
        <v>370.65</v>
      </c>
    </row>
    <row r="46" spans="1:9" ht="24">
      <c r="A46" s="145">
        <v>4</v>
      </c>
      <c r="B46" s="80" t="s">
        <v>442</v>
      </c>
      <c r="C46" s="33"/>
      <c r="D46" s="33"/>
      <c r="E46" s="33"/>
      <c r="F46" s="33" t="s">
        <v>16</v>
      </c>
      <c r="G46" s="33">
        <v>2017</v>
      </c>
      <c r="H46" s="80" t="s">
        <v>443</v>
      </c>
      <c r="I46" s="36">
        <v>93.2322</v>
      </c>
    </row>
    <row r="47" spans="1:9" ht="24">
      <c r="A47" s="145">
        <v>5</v>
      </c>
      <c r="B47" s="80" t="s">
        <v>208</v>
      </c>
      <c r="C47" s="33"/>
      <c r="D47" s="33"/>
      <c r="E47" s="33"/>
      <c r="F47" s="33" t="s">
        <v>16</v>
      </c>
      <c r="G47" s="33">
        <v>2018</v>
      </c>
      <c r="H47" s="80" t="s">
        <v>444</v>
      </c>
      <c r="I47" s="36">
        <v>304.9773</v>
      </c>
    </row>
    <row r="48" spans="1:9" ht="24">
      <c r="A48" s="145">
        <v>6</v>
      </c>
      <c r="B48" s="80" t="s">
        <v>204</v>
      </c>
      <c r="C48" s="33"/>
      <c r="D48" s="33"/>
      <c r="E48" s="33"/>
      <c r="F48" s="33" t="s">
        <v>16</v>
      </c>
      <c r="G48" s="33">
        <v>2018</v>
      </c>
      <c r="H48" s="80" t="s">
        <v>445</v>
      </c>
      <c r="I48" s="36">
        <v>350.16</v>
      </c>
    </row>
    <row r="49" spans="1:9" ht="14.25">
      <c r="A49" s="145">
        <v>7</v>
      </c>
      <c r="B49" s="120" t="s">
        <v>446</v>
      </c>
      <c r="C49" s="33"/>
      <c r="D49" s="33"/>
      <c r="E49" s="33"/>
      <c r="F49" s="33" t="s">
        <v>139</v>
      </c>
      <c r="G49" s="33">
        <v>2018</v>
      </c>
      <c r="H49" s="80" t="s">
        <v>447</v>
      </c>
      <c r="I49" s="36">
        <v>371.0215</v>
      </c>
    </row>
    <row r="50" spans="1:9" ht="24">
      <c r="A50" s="145">
        <v>8</v>
      </c>
      <c r="B50" s="120" t="s">
        <v>448</v>
      </c>
      <c r="C50" s="33"/>
      <c r="D50" s="33"/>
      <c r="E50" s="33"/>
      <c r="F50" s="33" t="s">
        <v>139</v>
      </c>
      <c r="G50" s="33">
        <v>2018</v>
      </c>
      <c r="H50" s="80" t="s">
        <v>449</v>
      </c>
      <c r="I50" s="36">
        <v>318.2913</v>
      </c>
    </row>
    <row r="51" spans="1:10" ht="24">
      <c r="A51" s="145">
        <v>9</v>
      </c>
      <c r="B51" s="120" t="s">
        <v>450</v>
      </c>
      <c r="C51" s="33"/>
      <c r="D51" s="33"/>
      <c r="E51" s="33"/>
      <c r="F51" s="33" t="s">
        <v>139</v>
      </c>
      <c r="G51" s="33">
        <v>2018</v>
      </c>
      <c r="H51" s="80" t="s">
        <v>451</v>
      </c>
      <c r="I51" s="36">
        <v>260.047</v>
      </c>
      <c r="J51" s="166"/>
    </row>
    <row r="52" spans="1:10" ht="24">
      <c r="A52" s="145">
        <v>10</v>
      </c>
      <c r="B52" s="120" t="s">
        <v>210</v>
      </c>
      <c r="C52" s="33"/>
      <c r="D52" s="33"/>
      <c r="E52" s="33"/>
      <c r="F52" s="33" t="s">
        <v>139</v>
      </c>
      <c r="G52" s="33">
        <v>2018</v>
      </c>
      <c r="H52" s="80" t="s">
        <v>452</v>
      </c>
      <c r="I52" s="36">
        <v>205.9817</v>
      </c>
      <c r="J52" s="166"/>
    </row>
    <row r="53" spans="1:10" s="151" customFormat="1" ht="14.25">
      <c r="A53" s="156">
        <v>11</v>
      </c>
      <c r="B53" s="160" t="s">
        <v>200</v>
      </c>
      <c r="C53" s="158"/>
      <c r="D53" s="158"/>
      <c r="E53" s="158"/>
      <c r="F53" s="33" t="s">
        <v>139</v>
      </c>
      <c r="G53" s="33">
        <v>2016</v>
      </c>
      <c r="H53" s="159" t="s">
        <v>409</v>
      </c>
      <c r="I53" s="163">
        <v>91.23</v>
      </c>
      <c r="J53" s="165"/>
    </row>
    <row r="54" spans="1:10" s="151" customFormat="1" ht="24">
      <c r="A54" s="156">
        <v>12</v>
      </c>
      <c r="B54" s="160" t="s">
        <v>453</v>
      </c>
      <c r="C54" s="158"/>
      <c r="D54" s="158"/>
      <c r="E54" s="158"/>
      <c r="F54" s="33" t="s">
        <v>139</v>
      </c>
      <c r="G54" s="33">
        <v>2016</v>
      </c>
      <c r="H54" s="159" t="s">
        <v>431</v>
      </c>
      <c r="I54" s="163">
        <v>34.47</v>
      </c>
      <c r="J54" s="165"/>
    </row>
    <row r="55" spans="1:10" s="151" customFormat="1" ht="24">
      <c r="A55" s="156">
        <v>13</v>
      </c>
      <c r="B55" s="160" t="s">
        <v>454</v>
      </c>
      <c r="C55" s="158"/>
      <c r="D55" s="158"/>
      <c r="E55" s="158"/>
      <c r="F55" s="33" t="s">
        <v>139</v>
      </c>
      <c r="G55" s="33">
        <v>2016</v>
      </c>
      <c r="H55" s="159" t="s">
        <v>435</v>
      </c>
      <c r="I55" s="163">
        <v>51.45</v>
      </c>
      <c r="J55" s="165"/>
    </row>
    <row r="56" spans="1:10" s="55" customFormat="1" ht="14.25">
      <c r="A56" s="145" t="s">
        <v>225</v>
      </c>
      <c r="B56" s="61" t="s">
        <v>245</v>
      </c>
      <c r="C56" s="33"/>
      <c r="D56" s="33">
        <f aca="true" t="shared" si="4" ref="D56:I56">SUM(D57:D63)</f>
        <v>0</v>
      </c>
      <c r="E56" s="33">
        <f t="shared" si="4"/>
        <v>0</v>
      </c>
      <c r="F56" s="33"/>
      <c r="G56" s="33"/>
      <c r="H56" s="61"/>
      <c r="I56" s="36">
        <f t="shared" si="4"/>
        <v>1217.2906</v>
      </c>
      <c r="J56" s="166"/>
    </row>
    <row r="57" spans="1:10" ht="24">
      <c r="A57" s="33">
        <v>1</v>
      </c>
      <c r="B57" s="161" t="s">
        <v>455</v>
      </c>
      <c r="C57" s="33"/>
      <c r="D57" s="33"/>
      <c r="E57" s="33"/>
      <c r="F57" s="33" t="s">
        <v>16</v>
      </c>
      <c r="G57" s="33">
        <v>2016</v>
      </c>
      <c r="H57" s="80" t="s">
        <v>456</v>
      </c>
      <c r="I57" s="36">
        <v>170.32</v>
      </c>
      <c r="J57" s="166"/>
    </row>
    <row r="58" spans="1:9" ht="14.25">
      <c r="A58" s="33">
        <v>2</v>
      </c>
      <c r="B58" s="80" t="s">
        <v>804</v>
      </c>
      <c r="C58" s="33"/>
      <c r="D58" s="33"/>
      <c r="E58" s="33"/>
      <c r="F58" s="33" t="s">
        <v>16</v>
      </c>
      <c r="G58" s="33">
        <v>2017</v>
      </c>
      <c r="H58" s="80" t="s">
        <v>457</v>
      </c>
      <c r="I58" s="36">
        <v>48.67</v>
      </c>
    </row>
    <row r="59" spans="1:9" ht="24">
      <c r="A59" s="33">
        <v>3</v>
      </c>
      <c r="B59" s="80" t="s">
        <v>458</v>
      </c>
      <c r="C59" s="33"/>
      <c r="D59" s="33"/>
      <c r="E59" s="33"/>
      <c r="F59" s="33" t="s">
        <v>16</v>
      </c>
      <c r="G59" s="33">
        <v>2017</v>
      </c>
      <c r="H59" s="80" t="s">
        <v>459</v>
      </c>
      <c r="I59" s="36">
        <v>313.41</v>
      </c>
    </row>
    <row r="60" spans="1:9" ht="24">
      <c r="A60" s="33">
        <v>4</v>
      </c>
      <c r="B60" s="120" t="s">
        <v>250</v>
      </c>
      <c r="C60" s="33"/>
      <c r="D60" s="33"/>
      <c r="E60" s="33"/>
      <c r="F60" s="33" t="s">
        <v>139</v>
      </c>
      <c r="G60" s="33">
        <v>2018</v>
      </c>
      <c r="H60" s="80" t="s">
        <v>460</v>
      </c>
      <c r="I60" s="36">
        <v>154.3564</v>
      </c>
    </row>
    <row r="61" spans="1:9" ht="24">
      <c r="A61" s="33">
        <v>5</v>
      </c>
      <c r="B61" s="120" t="s">
        <v>461</v>
      </c>
      <c r="C61" s="33"/>
      <c r="D61" s="33"/>
      <c r="E61" s="33"/>
      <c r="F61" s="33" t="s">
        <v>139</v>
      </c>
      <c r="G61" s="33">
        <v>2018</v>
      </c>
      <c r="H61" s="80" t="s">
        <v>462</v>
      </c>
      <c r="I61" s="36">
        <v>139.3745</v>
      </c>
    </row>
    <row r="62" spans="1:9" ht="24">
      <c r="A62" s="33">
        <v>6</v>
      </c>
      <c r="B62" s="120" t="s">
        <v>463</v>
      </c>
      <c r="C62" s="33"/>
      <c r="D62" s="33"/>
      <c r="E62" s="33"/>
      <c r="F62" s="33" t="s">
        <v>139</v>
      </c>
      <c r="G62" s="33">
        <v>2018</v>
      </c>
      <c r="H62" s="80" t="s">
        <v>464</v>
      </c>
      <c r="I62" s="36">
        <v>246.2727</v>
      </c>
    </row>
    <row r="63" spans="1:9" ht="24">
      <c r="A63" s="33">
        <v>7</v>
      </c>
      <c r="B63" s="120" t="s">
        <v>465</v>
      </c>
      <c r="C63" s="33"/>
      <c r="D63" s="33"/>
      <c r="E63" s="33"/>
      <c r="F63" s="33" t="s">
        <v>139</v>
      </c>
      <c r="G63" s="33">
        <v>2018</v>
      </c>
      <c r="H63" s="80" t="s">
        <v>466</v>
      </c>
      <c r="I63" s="36">
        <v>144.887</v>
      </c>
    </row>
    <row r="64" spans="1:9" s="55" customFormat="1" ht="14.25">
      <c r="A64" s="33" t="s">
        <v>244</v>
      </c>
      <c r="B64" s="161" t="s">
        <v>253</v>
      </c>
      <c r="C64" s="33"/>
      <c r="D64" s="33">
        <f aca="true" t="shared" si="5" ref="D64:I64">SUM(D65:D73)</f>
        <v>0</v>
      </c>
      <c r="E64" s="33">
        <f t="shared" si="5"/>
        <v>0</v>
      </c>
      <c r="F64" s="33"/>
      <c r="G64" s="33"/>
      <c r="H64" s="61"/>
      <c r="I64" s="36">
        <f t="shared" si="5"/>
        <v>985.5386</v>
      </c>
    </row>
    <row r="65" spans="1:9" ht="24">
      <c r="A65" s="145">
        <v>1</v>
      </c>
      <c r="B65" s="61" t="s">
        <v>467</v>
      </c>
      <c r="C65" s="33"/>
      <c r="D65" s="33"/>
      <c r="E65" s="33"/>
      <c r="F65" s="33" t="s">
        <v>16</v>
      </c>
      <c r="G65" s="33">
        <v>2016</v>
      </c>
      <c r="H65" s="80" t="s">
        <v>468</v>
      </c>
      <c r="I65" s="36">
        <v>154.68</v>
      </c>
    </row>
    <row r="66" spans="1:9" ht="24">
      <c r="A66" s="145">
        <v>2</v>
      </c>
      <c r="B66" s="61" t="s">
        <v>469</v>
      </c>
      <c r="C66" s="33"/>
      <c r="D66" s="33"/>
      <c r="E66" s="33"/>
      <c r="F66" s="33" t="s">
        <v>16</v>
      </c>
      <c r="G66" s="33">
        <v>2016</v>
      </c>
      <c r="H66" s="80" t="s">
        <v>470</v>
      </c>
      <c r="I66" s="36">
        <v>102.47</v>
      </c>
    </row>
    <row r="67" spans="1:9" ht="24">
      <c r="A67" s="145">
        <v>3</v>
      </c>
      <c r="B67" s="80" t="s">
        <v>471</v>
      </c>
      <c r="C67" s="33"/>
      <c r="D67" s="33"/>
      <c r="E67" s="33"/>
      <c r="F67" s="33" t="s">
        <v>16</v>
      </c>
      <c r="G67" s="33">
        <v>2017</v>
      </c>
      <c r="H67" s="80" t="s">
        <v>472</v>
      </c>
      <c r="I67" s="36">
        <v>202.9144</v>
      </c>
    </row>
    <row r="68" spans="1:9" ht="14.25">
      <c r="A68" s="145">
        <v>4</v>
      </c>
      <c r="B68" s="80" t="s">
        <v>473</v>
      </c>
      <c r="C68" s="33"/>
      <c r="D68" s="33"/>
      <c r="E68" s="33"/>
      <c r="F68" s="33" t="s">
        <v>16</v>
      </c>
      <c r="G68" s="33">
        <v>2017</v>
      </c>
      <c r="H68" s="80" t="s">
        <v>474</v>
      </c>
      <c r="I68" s="36">
        <v>76.45</v>
      </c>
    </row>
    <row r="69" spans="1:9" ht="14.25">
      <c r="A69" s="145">
        <v>5</v>
      </c>
      <c r="B69" s="80" t="s">
        <v>475</v>
      </c>
      <c r="C69" s="33"/>
      <c r="D69" s="33"/>
      <c r="E69" s="33"/>
      <c r="F69" s="33" t="s">
        <v>16</v>
      </c>
      <c r="G69" s="33">
        <v>2017</v>
      </c>
      <c r="H69" s="80" t="s">
        <v>476</v>
      </c>
      <c r="I69" s="36">
        <v>95.64</v>
      </c>
    </row>
    <row r="70" spans="1:9" ht="24">
      <c r="A70" s="145">
        <v>6</v>
      </c>
      <c r="B70" s="80" t="s">
        <v>477</v>
      </c>
      <c r="C70" s="33"/>
      <c r="D70" s="33"/>
      <c r="E70" s="33"/>
      <c r="F70" s="33" t="s">
        <v>16</v>
      </c>
      <c r="G70" s="33">
        <v>2017</v>
      </c>
      <c r="H70" s="80" t="s">
        <v>478</v>
      </c>
      <c r="I70" s="36">
        <v>142.92</v>
      </c>
    </row>
    <row r="71" spans="1:9" ht="24">
      <c r="A71" s="145">
        <v>7</v>
      </c>
      <c r="B71" s="120" t="s">
        <v>479</v>
      </c>
      <c r="C71" s="33"/>
      <c r="D71" s="33"/>
      <c r="E71" s="33"/>
      <c r="F71" s="33" t="s">
        <v>139</v>
      </c>
      <c r="G71" s="33">
        <v>2018</v>
      </c>
      <c r="H71" s="80" t="s">
        <v>480</v>
      </c>
      <c r="I71" s="36">
        <v>74.66</v>
      </c>
    </row>
    <row r="72" spans="1:9" ht="24">
      <c r="A72" s="145">
        <v>8</v>
      </c>
      <c r="B72" s="120" t="s">
        <v>481</v>
      </c>
      <c r="C72" s="33"/>
      <c r="D72" s="33"/>
      <c r="E72" s="33"/>
      <c r="F72" s="33" t="s">
        <v>139</v>
      </c>
      <c r="G72" s="33">
        <v>2018</v>
      </c>
      <c r="H72" s="80" t="s">
        <v>482</v>
      </c>
      <c r="I72" s="36">
        <v>39.68</v>
      </c>
    </row>
    <row r="73" spans="1:9" ht="14.25">
      <c r="A73" s="145">
        <v>9</v>
      </c>
      <c r="B73" s="120" t="s">
        <v>270</v>
      </c>
      <c r="C73" s="33"/>
      <c r="D73" s="33"/>
      <c r="E73" s="33"/>
      <c r="F73" s="33" t="s">
        <v>139</v>
      </c>
      <c r="G73" s="33">
        <v>2018</v>
      </c>
      <c r="H73" s="80" t="s">
        <v>483</v>
      </c>
      <c r="I73" s="36">
        <v>96.1242</v>
      </c>
    </row>
    <row r="74" spans="1:9" s="55" customFormat="1" ht="14.25">
      <c r="A74" s="145" t="s">
        <v>252</v>
      </c>
      <c r="B74" s="61" t="s">
        <v>273</v>
      </c>
      <c r="C74" s="33"/>
      <c r="D74" s="33">
        <f>SUM(D75:D87)</f>
        <v>0</v>
      </c>
      <c r="E74" s="33">
        <f>SUM(E75:E87)</f>
        <v>0</v>
      </c>
      <c r="F74" s="33"/>
      <c r="G74" s="33"/>
      <c r="H74" s="61"/>
      <c r="I74" s="36">
        <v>2434.8114</v>
      </c>
    </row>
    <row r="75" spans="1:9" ht="24">
      <c r="A75" s="33">
        <v>1</v>
      </c>
      <c r="B75" s="61" t="s">
        <v>274</v>
      </c>
      <c r="C75" s="33"/>
      <c r="D75" s="33"/>
      <c r="E75" s="33"/>
      <c r="F75" s="33" t="s">
        <v>16</v>
      </c>
      <c r="G75" s="33">
        <v>2016</v>
      </c>
      <c r="H75" s="80" t="s">
        <v>484</v>
      </c>
      <c r="I75" s="36">
        <v>120.46</v>
      </c>
    </row>
    <row r="76" spans="1:9" ht="24">
      <c r="A76" s="33">
        <v>2</v>
      </c>
      <c r="B76" s="61" t="s">
        <v>276</v>
      </c>
      <c r="C76" s="33"/>
      <c r="D76" s="33"/>
      <c r="E76" s="33"/>
      <c r="F76" s="33" t="s">
        <v>16</v>
      </c>
      <c r="G76" s="33">
        <v>2016</v>
      </c>
      <c r="H76" s="80" t="s">
        <v>485</v>
      </c>
      <c r="I76" s="36">
        <v>314.47</v>
      </c>
    </row>
    <row r="77" spans="1:9" ht="24">
      <c r="A77" s="33">
        <v>3</v>
      </c>
      <c r="B77" s="80" t="s">
        <v>280</v>
      </c>
      <c r="C77" s="33"/>
      <c r="D77" s="33"/>
      <c r="E77" s="33"/>
      <c r="F77" s="33" t="s">
        <v>16</v>
      </c>
      <c r="G77" s="33">
        <v>2017</v>
      </c>
      <c r="H77" s="80" t="s">
        <v>486</v>
      </c>
      <c r="I77" s="36">
        <v>214.21</v>
      </c>
    </row>
    <row r="78" spans="1:9" ht="24">
      <c r="A78" s="33">
        <v>4</v>
      </c>
      <c r="B78" s="80" t="s">
        <v>278</v>
      </c>
      <c r="C78" s="33"/>
      <c r="D78" s="33"/>
      <c r="E78" s="33"/>
      <c r="F78" s="33" t="s">
        <v>16</v>
      </c>
      <c r="G78" s="33">
        <v>2017</v>
      </c>
      <c r="H78" s="80" t="s">
        <v>487</v>
      </c>
      <c r="I78" s="36">
        <v>104.41</v>
      </c>
    </row>
    <row r="79" spans="1:9" ht="14.25">
      <c r="A79" s="33">
        <v>5</v>
      </c>
      <c r="B79" s="80" t="s">
        <v>284</v>
      </c>
      <c r="C79" s="33"/>
      <c r="D79" s="33"/>
      <c r="E79" s="33"/>
      <c r="F79" s="33" t="s">
        <v>16</v>
      </c>
      <c r="G79" s="33">
        <v>2017</v>
      </c>
      <c r="H79" s="80" t="s">
        <v>488</v>
      </c>
      <c r="I79" s="36">
        <v>62.43</v>
      </c>
    </row>
    <row r="80" spans="1:9" ht="24">
      <c r="A80" s="33">
        <v>6</v>
      </c>
      <c r="B80" s="155" t="s">
        <v>286</v>
      </c>
      <c r="C80" s="33"/>
      <c r="D80" s="33"/>
      <c r="E80" s="33"/>
      <c r="F80" s="33" t="s">
        <v>139</v>
      </c>
      <c r="G80" s="33">
        <v>2018</v>
      </c>
      <c r="H80" s="80" t="s">
        <v>489</v>
      </c>
      <c r="I80" s="36">
        <v>202</v>
      </c>
    </row>
    <row r="81" spans="1:9" ht="14.25">
      <c r="A81" s="33">
        <v>7</v>
      </c>
      <c r="B81" s="120" t="s">
        <v>290</v>
      </c>
      <c r="C81" s="33"/>
      <c r="D81" s="33"/>
      <c r="E81" s="33"/>
      <c r="F81" s="33" t="s">
        <v>139</v>
      </c>
      <c r="G81" s="33">
        <v>2018</v>
      </c>
      <c r="H81" s="80" t="s">
        <v>490</v>
      </c>
      <c r="I81" s="36">
        <v>84.8927</v>
      </c>
    </row>
    <row r="82" spans="1:9" ht="24">
      <c r="A82" s="33">
        <v>8</v>
      </c>
      <c r="B82" s="120" t="s">
        <v>288</v>
      </c>
      <c r="C82" s="33"/>
      <c r="D82" s="33"/>
      <c r="E82" s="33"/>
      <c r="F82" s="33" t="s">
        <v>139</v>
      </c>
      <c r="G82" s="33">
        <v>2018</v>
      </c>
      <c r="H82" s="80" t="s">
        <v>491</v>
      </c>
      <c r="I82" s="36">
        <v>149.491</v>
      </c>
    </row>
    <row r="83" spans="1:9" ht="24">
      <c r="A83" s="33">
        <v>9</v>
      </c>
      <c r="B83" s="120" t="s">
        <v>492</v>
      </c>
      <c r="C83" s="33"/>
      <c r="D83" s="33"/>
      <c r="E83" s="33"/>
      <c r="F83" s="33" t="s">
        <v>139</v>
      </c>
      <c r="G83" s="33">
        <v>2018</v>
      </c>
      <c r="H83" s="80" t="s">
        <v>493</v>
      </c>
      <c r="I83" s="36">
        <v>405.7349</v>
      </c>
    </row>
    <row r="84" spans="1:9" ht="24">
      <c r="A84" s="33">
        <v>10</v>
      </c>
      <c r="B84" s="120" t="s">
        <v>292</v>
      </c>
      <c r="C84" s="33"/>
      <c r="D84" s="33"/>
      <c r="E84" s="33"/>
      <c r="F84" s="33" t="s">
        <v>139</v>
      </c>
      <c r="G84" s="33">
        <v>2018</v>
      </c>
      <c r="H84" s="80" t="s">
        <v>494</v>
      </c>
      <c r="I84" s="36">
        <v>162.6528</v>
      </c>
    </row>
    <row r="85" spans="1:9" ht="24">
      <c r="A85" s="33">
        <v>11</v>
      </c>
      <c r="B85" s="155" t="s">
        <v>291</v>
      </c>
      <c r="C85" s="33"/>
      <c r="D85" s="33"/>
      <c r="E85" s="33"/>
      <c r="F85" s="33" t="s">
        <v>139</v>
      </c>
      <c r="G85" s="33">
        <v>2018</v>
      </c>
      <c r="H85" s="80" t="s">
        <v>495</v>
      </c>
      <c r="I85" s="36">
        <v>87.61</v>
      </c>
    </row>
    <row r="86" spans="1:9" ht="14.25">
      <c r="A86" s="33">
        <v>12</v>
      </c>
      <c r="B86" s="155" t="s">
        <v>496</v>
      </c>
      <c r="C86" s="33"/>
      <c r="D86" s="33"/>
      <c r="E86" s="33"/>
      <c r="F86" s="33" t="s">
        <v>139</v>
      </c>
      <c r="G86" s="33">
        <v>2018</v>
      </c>
      <c r="H86" s="80" t="s">
        <v>497</v>
      </c>
      <c r="I86" s="36">
        <v>136.21</v>
      </c>
    </row>
    <row r="87" spans="1:9" ht="24">
      <c r="A87" s="33">
        <v>13</v>
      </c>
      <c r="B87" s="120" t="s">
        <v>498</v>
      </c>
      <c r="C87" s="33"/>
      <c r="D87" s="33"/>
      <c r="E87" s="33"/>
      <c r="F87" s="33" t="s">
        <v>139</v>
      </c>
      <c r="G87" s="33">
        <v>2018</v>
      </c>
      <c r="H87" s="80" t="s">
        <v>499</v>
      </c>
      <c r="I87" s="36">
        <v>325.07</v>
      </c>
    </row>
    <row r="88" spans="1:9" s="151" customFormat="1" ht="24">
      <c r="A88" s="158">
        <v>14</v>
      </c>
      <c r="B88" s="160" t="s">
        <v>500</v>
      </c>
      <c r="C88" s="158"/>
      <c r="D88" s="158"/>
      <c r="E88" s="158"/>
      <c r="F88" s="158" t="s">
        <v>139</v>
      </c>
      <c r="G88" s="158">
        <v>2016</v>
      </c>
      <c r="H88" s="159" t="s">
        <v>480</v>
      </c>
      <c r="I88" s="163">
        <v>65.17</v>
      </c>
    </row>
    <row r="89" spans="1:9" s="55" customFormat="1" ht="14.25">
      <c r="A89" s="145" t="s">
        <v>272</v>
      </c>
      <c r="B89" s="61" t="s">
        <v>294</v>
      </c>
      <c r="C89" s="33"/>
      <c r="D89" s="33">
        <f aca="true" t="shared" si="6" ref="D89:I89">SUM(D90:D94)</f>
        <v>0</v>
      </c>
      <c r="E89" s="33">
        <f t="shared" si="6"/>
        <v>0</v>
      </c>
      <c r="F89" s="33"/>
      <c r="G89" s="33"/>
      <c r="H89" s="61">
        <f t="shared" si="6"/>
        <v>0</v>
      </c>
      <c r="I89" s="36">
        <f t="shared" si="6"/>
        <v>1279.9707</v>
      </c>
    </row>
    <row r="90" spans="1:9" ht="24">
      <c r="A90" s="145">
        <v>1</v>
      </c>
      <c r="B90" s="63" t="s">
        <v>295</v>
      </c>
      <c r="C90" s="33"/>
      <c r="D90" s="33"/>
      <c r="E90" s="33"/>
      <c r="F90" s="33" t="s">
        <v>16</v>
      </c>
      <c r="G90" s="33">
        <v>2016</v>
      </c>
      <c r="H90" s="80" t="s">
        <v>501</v>
      </c>
      <c r="I90" s="36">
        <v>214.21</v>
      </c>
    </row>
    <row r="91" spans="1:9" ht="24">
      <c r="A91" s="145">
        <v>2</v>
      </c>
      <c r="B91" s="80" t="s">
        <v>502</v>
      </c>
      <c r="C91" s="33"/>
      <c r="D91" s="33"/>
      <c r="E91" s="33"/>
      <c r="F91" s="33" t="s">
        <v>16</v>
      </c>
      <c r="G91" s="33">
        <v>2017</v>
      </c>
      <c r="H91" s="80" t="s">
        <v>503</v>
      </c>
      <c r="I91" s="36">
        <v>154.68</v>
      </c>
    </row>
    <row r="92" spans="1:9" ht="24">
      <c r="A92" s="145">
        <v>3</v>
      </c>
      <c r="B92" s="80" t="s">
        <v>297</v>
      </c>
      <c r="C92" s="33"/>
      <c r="D92" s="33"/>
      <c r="E92" s="33"/>
      <c r="F92" s="33" t="s">
        <v>16</v>
      </c>
      <c r="G92" s="33">
        <v>2018</v>
      </c>
      <c r="H92" s="80" t="s">
        <v>504</v>
      </c>
      <c r="I92" s="36">
        <v>277.3379</v>
      </c>
    </row>
    <row r="93" spans="1:9" ht="24">
      <c r="A93" s="145">
        <v>4</v>
      </c>
      <c r="B93" s="80" t="s">
        <v>301</v>
      </c>
      <c r="C93" s="33"/>
      <c r="D93" s="33"/>
      <c r="E93" s="33"/>
      <c r="F93" s="33" t="s">
        <v>16</v>
      </c>
      <c r="G93" s="33">
        <v>2018</v>
      </c>
      <c r="H93" s="80" t="s">
        <v>505</v>
      </c>
      <c r="I93" s="36">
        <v>412.2059</v>
      </c>
    </row>
    <row r="94" spans="1:9" ht="24">
      <c r="A94" s="145">
        <v>5</v>
      </c>
      <c r="B94" s="80" t="s">
        <v>299</v>
      </c>
      <c r="C94" s="33"/>
      <c r="D94" s="33"/>
      <c r="E94" s="33"/>
      <c r="F94" s="33" t="s">
        <v>16</v>
      </c>
      <c r="G94" s="33">
        <v>2018</v>
      </c>
      <c r="H94" s="80" t="s">
        <v>506</v>
      </c>
      <c r="I94" s="36">
        <v>221.5369</v>
      </c>
    </row>
    <row r="95" spans="1:9" s="55" customFormat="1" ht="14.25">
      <c r="A95" s="145" t="s">
        <v>293</v>
      </c>
      <c r="B95" s="63" t="s">
        <v>304</v>
      </c>
      <c r="C95" s="33"/>
      <c r="D95" s="33">
        <f aca="true" t="shared" si="7" ref="D95:I95">SUM(D96:D105)</f>
        <v>0</v>
      </c>
      <c r="E95" s="33">
        <f t="shared" si="7"/>
        <v>0</v>
      </c>
      <c r="F95" s="33"/>
      <c r="G95" s="33"/>
      <c r="H95" s="61"/>
      <c r="I95" s="36">
        <f t="shared" si="7"/>
        <v>1858.5967</v>
      </c>
    </row>
    <row r="96" spans="1:9" ht="24">
      <c r="A96" s="33">
        <v>1</v>
      </c>
      <c r="B96" s="167" t="s">
        <v>305</v>
      </c>
      <c r="C96" s="33"/>
      <c r="D96" s="33"/>
      <c r="E96" s="33"/>
      <c r="F96" s="33" t="s">
        <v>16</v>
      </c>
      <c r="G96" s="33">
        <v>2016</v>
      </c>
      <c r="H96" s="80" t="s">
        <v>507</v>
      </c>
      <c r="I96" s="36">
        <v>68.01</v>
      </c>
    </row>
    <row r="97" spans="1:9" ht="24">
      <c r="A97" s="33">
        <v>2</v>
      </c>
      <c r="B97" s="80" t="s">
        <v>508</v>
      </c>
      <c r="C97" s="33"/>
      <c r="D97" s="33"/>
      <c r="E97" s="33"/>
      <c r="F97" s="33" t="s">
        <v>16</v>
      </c>
      <c r="G97" s="33">
        <v>2017</v>
      </c>
      <c r="H97" s="80" t="s">
        <v>509</v>
      </c>
      <c r="I97" s="36">
        <v>179.42</v>
      </c>
    </row>
    <row r="98" spans="1:9" ht="24">
      <c r="A98" s="33">
        <v>3</v>
      </c>
      <c r="B98" s="80" t="s">
        <v>510</v>
      </c>
      <c r="C98" s="33"/>
      <c r="D98" s="33"/>
      <c r="E98" s="33"/>
      <c r="F98" s="33" t="s">
        <v>16</v>
      </c>
      <c r="G98" s="33">
        <v>2017</v>
      </c>
      <c r="H98" s="80" t="s">
        <v>511</v>
      </c>
      <c r="I98" s="36">
        <v>138.07</v>
      </c>
    </row>
    <row r="99" spans="1:9" ht="24">
      <c r="A99" s="33">
        <v>4</v>
      </c>
      <c r="B99" s="80" t="s">
        <v>512</v>
      </c>
      <c r="C99" s="33"/>
      <c r="D99" s="33"/>
      <c r="E99" s="33"/>
      <c r="F99" s="33" t="s">
        <v>16</v>
      </c>
      <c r="G99" s="33">
        <v>2017</v>
      </c>
      <c r="H99" s="80" t="s">
        <v>513</v>
      </c>
      <c r="I99" s="36">
        <v>234.1</v>
      </c>
    </row>
    <row r="100" spans="1:9" ht="24">
      <c r="A100" s="33">
        <v>5</v>
      </c>
      <c r="B100" s="80" t="s">
        <v>514</v>
      </c>
      <c r="C100" s="33"/>
      <c r="D100" s="33"/>
      <c r="E100" s="33"/>
      <c r="F100" s="33" t="s">
        <v>16</v>
      </c>
      <c r="G100" s="33">
        <v>2017</v>
      </c>
      <c r="H100" s="80" t="s">
        <v>515</v>
      </c>
      <c r="I100" s="36">
        <v>103.11</v>
      </c>
    </row>
    <row r="101" spans="1:9" ht="24">
      <c r="A101" s="33">
        <v>6</v>
      </c>
      <c r="B101" s="120" t="s">
        <v>516</v>
      </c>
      <c r="C101" s="33"/>
      <c r="D101" s="33"/>
      <c r="E101" s="33"/>
      <c r="F101" s="33" t="s">
        <v>139</v>
      </c>
      <c r="G101" s="33">
        <v>2018</v>
      </c>
      <c r="H101" s="80" t="s">
        <v>517</v>
      </c>
      <c r="I101" s="36">
        <v>344.8549</v>
      </c>
    </row>
    <row r="102" spans="1:9" ht="24">
      <c r="A102" s="33">
        <v>7</v>
      </c>
      <c r="B102" s="120" t="s">
        <v>315</v>
      </c>
      <c r="C102" s="33"/>
      <c r="D102" s="33"/>
      <c r="E102" s="33"/>
      <c r="F102" s="33" t="s">
        <v>139</v>
      </c>
      <c r="G102" s="33">
        <v>2018</v>
      </c>
      <c r="H102" s="80" t="s">
        <v>518</v>
      </c>
      <c r="I102" s="36">
        <v>220.1675</v>
      </c>
    </row>
    <row r="103" spans="1:9" ht="14.25">
      <c r="A103" s="33">
        <v>8</v>
      </c>
      <c r="B103" s="120" t="s">
        <v>519</v>
      </c>
      <c r="C103" s="33"/>
      <c r="D103" s="33"/>
      <c r="E103" s="33"/>
      <c r="F103" s="33" t="s">
        <v>139</v>
      </c>
      <c r="G103" s="33">
        <v>2018</v>
      </c>
      <c r="H103" s="80" t="s">
        <v>520</v>
      </c>
      <c r="I103" s="36">
        <v>86.7108</v>
      </c>
    </row>
    <row r="104" spans="1:9" ht="24">
      <c r="A104" s="33">
        <v>9</v>
      </c>
      <c r="B104" s="120" t="s">
        <v>521</v>
      </c>
      <c r="C104" s="33"/>
      <c r="D104" s="33"/>
      <c r="E104" s="33"/>
      <c r="F104" s="33" t="s">
        <v>139</v>
      </c>
      <c r="G104" s="33">
        <v>2018</v>
      </c>
      <c r="H104" s="80" t="s">
        <v>522</v>
      </c>
      <c r="I104" s="36">
        <v>225.2335</v>
      </c>
    </row>
    <row r="105" spans="1:9" ht="24">
      <c r="A105" s="33">
        <v>10</v>
      </c>
      <c r="B105" s="120" t="s">
        <v>523</v>
      </c>
      <c r="C105" s="33"/>
      <c r="D105" s="33"/>
      <c r="E105" s="33"/>
      <c r="F105" s="33" t="s">
        <v>139</v>
      </c>
      <c r="G105" s="33">
        <v>2018</v>
      </c>
      <c r="H105" s="80" t="s">
        <v>524</v>
      </c>
      <c r="I105" s="36">
        <v>258.92</v>
      </c>
    </row>
    <row r="106" spans="1:9" s="55" customFormat="1" ht="14.25">
      <c r="A106" s="33" t="s">
        <v>303</v>
      </c>
      <c r="B106" s="167" t="s">
        <v>318</v>
      </c>
      <c r="C106" s="33"/>
      <c r="D106" s="33">
        <f aca="true" t="shared" si="8" ref="D106:I106">SUM(D107:D114)</f>
        <v>0</v>
      </c>
      <c r="E106" s="33">
        <f t="shared" si="8"/>
        <v>0</v>
      </c>
      <c r="F106" s="33"/>
      <c r="G106" s="33"/>
      <c r="H106" s="61"/>
      <c r="I106" s="36">
        <f t="shared" si="8"/>
        <v>1308.0087</v>
      </c>
    </row>
    <row r="107" spans="1:9" ht="24">
      <c r="A107" s="145">
        <v>1</v>
      </c>
      <c r="B107" s="168" t="s">
        <v>525</v>
      </c>
      <c r="C107" s="33"/>
      <c r="D107" s="33"/>
      <c r="E107" s="33"/>
      <c r="F107" s="33" t="s">
        <v>16</v>
      </c>
      <c r="G107" s="33">
        <v>2016</v>
      </c>
      <c r="H107" s="80" t="s">
        <v>526</v>
      </c>
      <c r="I107" s="36">
        <v>86.31</v>
      </c>
    </row>
    <row r="108" spans="1:9" ht="24">
      <c r="A108" s="145">
        <v>2</v>
      </c>
      <c r="B108" s="168" t="s">
        <v>527</v>
      </c>
      <c r="C108" s="33"/>
      <c r="D108" s="33"/>
      <c r="E108" s="33"/>
      <c r="F108" s="33" t="s">
        <v>16</v>
      </c>
      <c r="G108" s="33">
        <v>2016</v>
      </c>
      <c r="H108" s="80" t="s">
        <v>528</v>
      </c>
      <c r="I108" s="36">
        <v>104.41</v>
      </c>
    </row>
    <row r="109" spans="1:9" ht="24">
      <c r="A109" s="145">
        <v>3</v>
      </c>
      <c r="B109" s="80" t="s">
        <v>529</v>
      </c>
      <c r="C109" s="33"/>
      <c r="D109" s="33"/>
      <c r="E109" s="33"/>
      <c r="F109" s="33" t="s">
        <v>16</v>
      </c>
      <c r="G109" s="33">
        <v>2017</v>
      </c>
      <c r="H109" s="80" t="s">
        <v>530</v>
      </c>
      <c r="I109" s="36">
        <v>158.73</v>
      </c>
    </row>
    <row r="110" spans="1:9" ht="24">
      <c r="A110" s="145">
        <v>4</v>
      </c>
      <c r="B110" s="80" t="s">
        <v>531</v>
      </c>
      <c r="C110" s="33"/>
      <c r="D110" s="33"/>
      <c r="E110" s="33"/>
      <c r="F110" s="33" t="s">
        <v>16</v>
      </c>
      <c r="G110" s="33">
        <v>2017</v>
      </c>
      <c r="H110" s="80" t="s">
        <v>532</v>
      </c>
      <c r="I110" s="36">
        <v>197.15</v>
      </c>
    </row>
    <row r="111" spans="1:9" ht="24">
      <c r="A111" s="145">
        <v>5</v>
      </c>
      <c r="B111" s="80" t="s">
        <v>167</v>
      </c>
      <c r="C111" s="33"/>
      <c r="D111" s="33"/>
      <c r="E111" s="33"/>
      <c r="F111" s="33" t="s">
        <v>16</v>
      </c>
      <c r="G111" s="33">
        <v>2018</v>
      </c>
      <c r="H111" s="80" t="s">
        <v>533</v>
      </c>
      <c r="I111" s="36">
        <v>164.9972</v>
      </c>
    </row>
    <row r="112" spans="1:9" ht="14.25">
      <c r="A112" s="145">
        <v>6</v>
      </c>
      <c r="B112" s="120" t="s">
        <v>325</v>
      </c>
      <c r="C112" s="33"/>
      <c r="D112" s="33"/>
      <c r="E112" s="33"/>
      <c r="F112" s="33" t="s">
        <v>139</v>
      </c>
      <c r="G112" s="33">
        <v>2018</v>
      </c>
      <c r="H112" s="80" t="s">
        <v>534</v>
      </c>
      <c r="I112" s="36">
        <v>206.3008</v>
      </c>
    </row>
    <row r="113" spans="1:9" ht="24">
      <c r="A113" s="145">
        <v>7</v>
      </c>
      <c r="B113" s="120" t="s">
        <v>167</v>
      </c>
      <c r="C113" s="33"/>
      <c r="D113" s="33"/>
      <c r="E113" s="33"/>
      <c r="F113" s="33" t="s">
        <v>139</v>
      </c>
      <c r="G113" s="33">
        <v>2018</v>
      </c>
      <c r="H113" s="80" t="s">
        <v>535</v>
      </c>
      <c r="I113" s="36">
        <v>262.1153</v>
      </c>
    </row>
    <row r="114" spans="1:9" ht="24">
      <c r="A114" s="145">
        <v>8</v>
      </c>
      <c r="B114" s="120" t="s">
        <v>536</v>
      </c>
      <c r="C114" s="33"/>
      <c r="D114" s="33"/>
      <c r="E114" s="33"/>
      <c r="F114" s="33" t="s">
        <v>139</v>
      </c>
      <c r="G114" s="33">
        <v>2018</v>
      </c>
      <c r="H114" s="80" t="s">
        <v>537</v>
      </c>
      <c r="I114" s="36">
        <v>127.9954</v>
      </c>
    </row>
    <row r="115" spans="1:9" s="55" customFormat="1" ht="14.25">
      <c r="A115" s="145" t="s">
        <v>317</v>
      </c>
      <c r="B115" s="168" t="s">
        <v>328</v>
      </c>
      <c r="C115" s="33"/>
      <c r="D115" s="33">
        <f aca="true" t="shared" si="9" ref="D115:I115">SUM(D116:D122)</f>
        <v>0</v>
      </c>
      <c r="E115" s="33">
        <f t="shared" si="9"/>
        <v>0</v>
      </c>
      <c r="F115" s="33"/>
      <c r="G115" s="33"/>
      <c r="H115" s="61"/>
      <c r="I115" s="36">
        <f t="shared" si="9"/>
        <v>808.1933</v>
      </c>
    </row>
    <row r="116" spans="1:9" ht="24">
      <c r="A116" s="33">
        <v>1</v>
      </c>
      <c r="B116" s="169" t="s">
        <v>276</v>
      </c>
      <c r="C116" s="33"/>
      <c r="D116" s="33"/>
      <c r="E116" s="33"/>
      <c r="F116" s="33" t="s">
        <v>16</v>
      </c>
      <c r="G116" s="33">
        <v>2016</v>
      </c>
      <c r="H116" s="80" t="s">
        <v>538</v>
      </c>
      <c r="I116" s="36">
        <v>62.43</v>
      </c>
    </row>
    <row r="117" spans="1:9" ht="24">
      <c r="A117" s="33">
        <v>2</v>
      </c>
      <c r="B117" s="169" t="s">
        <v>330</v>
      </c>
      <c r="C117" s="33"/>
      <c r="D117" s="33"/>
      <c r="E117" s="33"/>
      <c r="F117" s="33" t="s">
        <v>16</v>
      </c>
      <c r="G117" s="33">
        <v>2016</v>
      </c>
      <c r="H117" s="80" t="s">
        <v>539</v>
      </c>
      <c r="I117" s="36">
        <v>75.59</v>
      </c>
    </row>
    <row r="118" spans="1:9" ht="24">
      <c r="A118" s="33">
        <v>3</v>
      </c>
      <c r="B118" s="80" t="s">
        <v>540</v>
      </c>
      <c r="C118" s="33"/>
      <c r="D118" s="33"/>
      <c r="E118" s="33"/>
      <c r="F118" s="33" t="s">
        <v>16</v>
      </c>
      <c r="G118" s="33">
        <v>2017</v>
      </c>
      <c r="H118" s="80" t="s">
        <v>541</v>
      </c>
      <c r="I118" s="36">
        <v>199.56</v>
      </c>
    </row>
    <row r="119" spans="1:9" ht="14.25">
      <c r="A119" s="33">
        <v>4</v>
      </c>
      <c r="B119" s="80" t="s">
        <v>542</v>
      </c>
      <c r="C119" s="33"/>
      <c r="D119" s="33"/>
      <c r="E119" s="33"/>
      <c r="F119" s="33" t="s">
        <v>16</v>
      </c>
      <c r="G119" s="33">
        <v>2017</v>
      </c>
      <c r="H119" s="80" t="s">
        <v>543</v>
      </c>
      <c r="I119" s="36">
        <v>57.76</v>
      </c>
    </row>
    <row r="120" spans="1:9" ht="14.25">
      <c r="A120" s="33">
        <v>5</v>
      </c>
      <c r="B120" s="80" t="s">
        <v>544</v>
      </c>
      <c r="C120" s="33"/>
      <c r="D120" s="33"/>
      <c r="E120" s="33"/>
      <c r="F120" s="33" t="s">
        <v>16</v>
      </c>
      <c r="G120" s="33">
        <v>2017</v>
      </c>
      <c r="H120" s="80" t="s">
        <v>545</v>
      </c>
      <c r="I120" s="36">
        <v>108.16</v>
      </c>
    </row>
    <row r="121" spans="1:9" ht="24">
      <c r="A121" s="33">
        <v>6</v>
      </c>
      <c r="B121" s="120" t="s">
        <v>546</v>
      </c>
      <c r="C121" s="33"/>
      <c r="D121" s="33"/>
      <c r="E121" s="33"/>
      <c r="F121" s="33" t="s">
        <v>139</v>
      </c>
      <c r="G121" s="33">
        <v>2018</v>
      </c>
      <c r="H121" s="80" t="s">
        <v>547</v>
      </c>
      <c r="I121" s="36">
        <v>146.1587</v>
      </c>
    </row>
    <row r="122" spans="1:9" ht="24">
      <c r="A122" s="33">
        <v>7</v>
      </c>
      <c r="B122" s="120" t="s">
        <v>340</v>
      </c>
      <c r="C122" s="33"/>
      <c r="D122" s="33"/>
      <c r="E122" s="33"/>
      <c r="F122" s="33" t="s">
        <v>139</v>
      </c>
      <c r="G122" s="33">
        <v>2018</v>
      </c>
      <c r="H122" s="80" t="s">
        <v>548</v>
      </c>
      <c r="I122" s="36">
        <v>158.5346</v>
      </c>
    </row>
    <row r="123" spans="1:9" s="55" customFormat="1" ht="14.25">
      <c r="A123" s="145" t="s">
        <v>327</v>
      </c>
      <c r="B123" s="169" t="s">
        <v>343</v>
      </c>
      <c r="C123" s="33"/>
      <c r="D123" s="33">
        <f>SUM(D124:D129)</f>
        <v>0</v>
      </c>
      <c r="E123" s="33">
        <f>SUM(E124:E129)</f>
        <v>0</v>
      </c>
      <c r="F123" s="33"/>
      <c r="G123" s="33"/>
      <c r="H123" s="61"/>
      <c r="I123" s="36">
        <v>902.4842</v>
      </c>
    </row>
    <row r="124" spans="1:9" ht="24">
      <c r="A124" s="145">
        <v>1</v>
      </c>
      <c r="B124" s="169" t="s">
        <v>549</v>
      </c>
      <c r="C124" s="33"/>
      <c r="D124" s="33"/>
      <c r="E124" s="33"/>
      <c r="F124" s="33" t="s">
        <v>16</v>
      </c>
      <c r="G124" s="33">
        <v>2016</v>
      </c>
      <c r="H124" s="80" t="s">
        <v>550</v>
      </c>
      <c r="I124" s="36">
        <v>105.86</v>
      </c>
    </row>
    <row r="125" spans="1:9" ht="24">
      <c r="A125" s="145">
        <v>2</v>
      </c>
      <c r="B125" s="169" t="s">
        <v>344</v>
      </c>
      <c r="C125" s="33"/>
      <c r="D125" s="33"/>
      <c r="E125" s="33"/>
      <c r="F125" s="33" t="s">
        <v>16</v>
      </c>
      <c r="G125" s="33">
        <v>2016</v>
      </c>
      <c r="H125" s="80" t="s">
        <v>551</v>
      </c>
      <c r="I125" s="36">
        <v>124.84</v>
      </c>
    </row>
    <row r="126" spans="1:9" ht="14.25">
      <c r="A126" s="145">
        <v>3</v>
      </c>
      <c r="B126" s="80" t="s">
        <v>552</v>
      </c>
      <c r="C126" s="33"/>
      <c r="D126" s="33"/>
      <c r="E126" s="33"/>
      <c r="F126" s="33" t="s">
        <v>16</v>
      </c>
      <c r="G126" s="33">
        <v>2017</v>
      </c>
      <c r="H126" s="80" t="s">
        <v>553</v>
      </c>
      <c r="I126" s="36">
        <v>120.46</v>
      </c>
    </row>
    <row r="127" spans="1:9" ht="24">
      <c r="A127" s="145">
        <v>4</v>
      </c>
      <c r="B127" s="120" t="s">
        <v>554</v>
      </c>
      <c r="C127" s="33"/>
      <c r="D127" s="33"/>
      <c r="E127" s="33"/>
      <c r="F127" s="33" t="s">
        <v>139</v>
      </c>
      <c r="G127" s="33">
        <v>2018</v>
      </c>
      <c r="H127" s="80" t="s">
        <v>555</v>
      </c>
      <c r="I127" s="36">
        <v>142.97</v>
      </c>
    </row>
    <row r="128" spans="1:9" ht="14.25">
      <c r="A128" s="145">
        <v>5</v>
      </c>
      <c r="B128" s="120" t="s">
        <v>556</v>
      </c>
      <c r="C128" s="33"/>
      <c r="D128" s="33"/>
      <c r="E128" s="33"/>
      <c r="F128" s="33" t="s">
        <v>139</v>
      </c>
      <c r="G128" s="33">
        <v>2018</v>
      </c>
      <c r="H128" s="80" t="s">
        <v>557</v>
      </c>
      <c r="I128" s="36">
        <v>116.92</v>
      </c>
    </row>
    <row r="129" spans="1:10" ht="24">
      <c r="A129" s="145">
        <v>6</v>
      </c>
      <c r="B129" s="120" t="s">
        <v>558</v>
      </c>
      <c r="C129" s="33"/>
      <c r="D129" s="33"/>
      <c r="E129" s="33"/>
      <c r="F129" s="33" t="s">
        <v>139</v>
      </c>
      <c r="G129" s="33">
        <v>2018</v>
      </c>
      <c r="H129" s="80" t="s">
        <v>559</v>
      </c>
      <c r="I129" s="36">
        <v>111.7942</v>
      </c>
      <c r="J129" s="166"/>
    </row>
    <row r="130" spans="1:10" s="151" customFormat="1" ht="24">
      <c r="A130" s="156">
        <v>7</v>
      </c>
      <c r="B130" s="160" t="s">
        <v>560</v>
      </c>
      <c r="C130" s="158"/>
      <c r="D130" s="158"/>
      <c r="E130" s="158"/>
      <c r="F130" s="33" t="s">
        <v>139</v>
      </c>
      <c r="G130" s="33">
        <v>2016</v>
      </c>
      <c r="H130" s="159" t="s">
        <v>433</v>
      </c>
      <c r="I130" s="163">
        <v>77.55</v>
      </c>
      <c r="J130" s="165"/>
    </row>
    <row r="131" spans="1:10" s="151" customFormat="1" ht="24">
      <c r="A131" s="156">
        <v>8</v>
      </c>
      <c r="B131" s="160" t="s">
        <v>561</v>
      </c>
      <c r="C131" s="158"/>
      <c r="D131" s="158"/>
      <c r="E131" s="158"/>
      <c r="F131" s="33" t="s">
        <v>139</v>
      </c>
      <c r="G131" s="33">
        <v>2016</v>
      </c>
      <c r="H131" s="159" t="s">
        <v>435</v>
      </c>
      <c r="I131" s="163">
        <v>49.22</v>
      </c>
      <c r="J131" s="165"/>
    </row>
    <row r="132" spans="1:10" s="151" customFormat="1" ht="24">
      <c r="A132" s="156">
        <v>9</v>
      </c>
      <c r="B132" s="160" t="s">
        <v>562</v>
      </c>
      <c r="C132" s="158"/>
      <c r="D132" s="158"/>
      <c r="E132" s="158"/>
      <c r="F132" s="33" t="s">
        <v>139</v>
      </c>
      <c r="G132" s="33">
        <v>2016</v>
      </c>
      <c r="H132" s="159" t="s">
        <v>563</v>
      </c>
      <c r="I132" s="163">
        <v>52.87</v>
      </c>
      <c r="J132" s="170"/>
    </row>
    <row r="133" spans="1:9" s="55" customFormat="1" ht="14.25">
      <c r="A133" s="33" t="s">
        <v>342</v>
      </c>
      <c r="B133" s="169" t="s">
        <v>355</v>
      </c>
      <c r="C133" s="33"/>
      <c r="D133" s="33">
        <f aca="true" t="shared" si="10" ref="D133:I133">SUM(D134:D139)</f>
        <v>0</v>
      </c>
      <c r="E133" s="33">
        <f t="shared" si="10"/>
        <v>0</v>
      </c>
      <c r="F133" s="33"/>
      <c r="G133" s="33"/>
      <c r="H133" s="61"/>
      <c r="I133" s="36">
        <f t="shared" si="10"/>
        <v>761.1202</v>
      </c>
    </row>
    <row r="134" spans="1:9" ht="24">
      <c r="A134" s="145">
        <v>1</v>
      </c>
      <c r="B134" s="61" t="s">
        <v>564</v>
      </c>
      <c r="C134" s="33"/>
      <c r="D134" s="33"/>
      <c r="E134" s="33"/>
      <c r="F134" s="33" t="s">
        <v>16</v>
      </c>
      <c r="G134" s="33">
        <v>2016</v>
      </c>
      <c r="H134" s="80" t="s">
        <v>565</v>
      </c>
      <c r="I134" s="36">
        <v>91.6</v>
      </c>
    </row>
    <row r="135" spans="1:9" ht="24">
      <c r="A135" s="145">
        <v>2</v>
      </c>
      <c r="B135" s="80" t="s">
        <v>360</v>
      </c>
      <c r="C135" s="33"/>
      <c r="D135" s="33"/>
      <c r="E135" s="33"/>
      <c r="F135" s="33" t="s">
        <v>16</v>
      </c>
      <c r="G135" s="33">
        <v>2017</v>
      </c>
      <c r="H135" s="80" t="s">
        <v>566</v>
      </c>
      <c r="I135" s="36">
        <v>176.55</v>
      </c>
    </row>
    <row r="136" spans="1:9" ht="24">
      <c r="A136" s="145">
        <v>3</v>
      </c>
      <c r="B136" s="80" t="s">
        <v>358</v>
      </c>
      <c r="C136" s="33"/>
      <c r="D136" s="33"/>
      <c r="E136" s="33"/>
      <c r="F136" s="33" t="s">
        <v>16</v>
      </c>
      <c r="G136" s="33">
        <v>2017</v>
      </c>
      <c r="H136" s="80" t="s">
        <v>567</v>
      </c>
      <c r="I136" s="36">
        <v>90.03</v>
      </c>
    </row>
    <row r="137" spans="1:9" ht="24">
      <c r="A137" s="145">
        <v>4</v>
      </c>
      <c r="B137" s="120" t="s">
        <v>362</v>
      </c>
      <c r="C137" s="33"/>
      <c r="D137" s="33"/>
      <c r="E137" s="33"/>
      <c r="F137" s="33" t="s">
        <v>139</v>
      </c>
      <c r="G137" s="33">
        <v>2018</v>
      </c>
      <c r="H137" s="80" t="s">
        <v>568</v>
      </c>
      <c r="I137" s="36">
        <v>155.4279</v>
      </c>
    </row>
    <row r="138" spans="1:9" ht="24">
      <c r="A138" s="145">
        <v>5</v>
      </c>
      <c r="B138" s="120" t="s">
        <v>364</v>
      </c>
      <c r="C138" s="33"/>
      <c r="D138" s="33"/>
      <c r="E138" s="33"/>
      <c r="F138" s="33" t="s">
        <v>139</v>
      </c>
      <c r="G138" s="33">
        <v>2018</v>
      </c>
      <c r="H138" s="80" t="s">
        <v>569</v>
      </c>
      <c r="I138" s="36">
        <v>204.5723</v>
      </c>
    </row>
    <row r="139" spans="1:9" ht="14.25">
      <c r="A139" s="145">
        <v>6</v>
      </c>
      <c r="B139" s="155" t="s">
        <v>570</v>
      </c>
      <c r="C139" s="33"/>
      <c r="D139" s="33"/>
      <c r="E139" s="33"/>
      <c r="F139" s="33" t="s">
        <v>139</v>
      </c>
      <c r="G139" s="33">
        <v>2018</v>
      </c>
      <c r="H139" s="80" t="s">
        <v>571</v>
      </c>
      <c r="I139" s="36">
        <v>42.94</v>
      </c>
    </row>
    <row r="140" spans="1:9" s="55" customFormat="1" ht="14.25">
      <c r="A140" s="145" t="s">
        <v>354</v>
      </c>
      <c r="B140" s="61" t="s">
        <v>367</v>
      </c>
      <c r="C140" s="33"/>
      <c r="D140" s="33">
        <f>SUM(D141:D147)</f>
        <v>0</v>
      </c>
      <c r="E140" s="33">
        <f>SUM(E141:E147)</f>
        <v>0</v>
      </c>
      <c r="F140" s="33"/>
      <c r="G140" s="33"/>
      <c r="H140" s="61"/>
      <c r="I140" s="36">
        <v>1309.1996</v>
      </c>
    </row>
    <row r="141" spans="1:9" ht="24">
      <c r="A141" s="145">
        <v>1</v>
      </c>
      <c r="B141" s="61" t="s">
        <v>572</v>
      </c>
      <c r="C141" s="33"/>
      <c r="D141" s="33"/>
      <c r="E141" s="33"/>
      <c r="F141" s="33" t="s">
        <v>16</v>
      </c>
      <c r="G141" s="33">
        <v>2016</v>
      </c>
      <c r="H141" s="80" t="s">
        <v>573</v>
      </c>
      <c r="I141" s="36">
        <v>103.11</v>
      </c>
    </row>
    <row r="142" spans="1:9" ht="24">
      <c r="A142" s="145">
        <v>2</v>
      </c>
      <c r="B142" s="61" t="s">
        <v>574</v>
      </c>
      <c r="C142" s="33"/>
      <c r="D142" s="33"/>
      <c r="E142" s="33"/>
      <c r="F142" s="33" t="s">
        <v>16</v>
      </c>
      <c r="G142" s="33">
        <v>2016</v>
      </c>
      <c r="H142" s="80" t="s">
        <v>575</v>
      </c>
      <c r="I142" s="36">
        <v>87.07</v>
      </c>
    </row>
    <row r="143" spans="1:9" ht="24">
      <c r="A143" s="145">
        <v>3</v>
      </c>
      <c r="B143" s="80" t="s">
        <v>576</v>
      </c>
      <c r="C143" s="33"/>
      <c r="D143" s="33"/>
      <c r="E143" s="33"/>
      <c r="F143" s="33" t="s">
        <v>16</v>
      </c>
      <c r="G143" s="33">
        <v>2017</v>
      </c>
      <c r="H143" s="80" t="s">
        <v>577</v>
      </c>
      <c r="I143" s="36">
        <v>172.01</v>
      </c>
    </row>
    <row r="144" spans="1:9" ht="24">
      <c r="A144" s="145">
        <v>4</v>
      </c>
      <c r="B144" s="80" t="s">
        <v>578</v>
      </c>
      <c r="C144" s="33"/>
      <c r="D144" s="33"/>
      <c r="E144" s="33"/>
      <c r="F144" s="33" t="s">
        <v>139</v>
      </c>
      <c r="G144" s="33">
        <v>2018</v>
      </c>
      <c r="H144" s="80" t="s">
        <v>563</v>
      </c>
      <c r="I144" s="36">
        <v>179.5</v>
      </c>
    </row>
    <row r="145" spans="1:9" ht="24">
      <c r="A145" s="145">
        <v>5</v>
      </c>
      <c r="B145" s="80" t="s">
        <v>579</v>
      </c>
      <c r="C145" s="33"/>
      <c r="D145" s="33"/>
      <c r="E145" s="33"/>
      <c r="F145" s="33" t="s">
        <v>139</v>
      </c>
      <c r="G145" s="33">
        <v>2018</v>
      </c>
      <c r="H145" s="80" t="s">
        <v>580</v>
      </c>
      <c r="I145" s="36">
        <v>172.12</v>
      </c>
    </row>
    <row r="146" spans="1:9" ht="24">
      <c r="A146" s="145">
        <v>6</v>
      </c>
      <c r="B146" s="80" t="s">
        <v>581</v>
      </c>
      <c r="C146" s="33"/>
      <c r="D146" s="33"/>
      <c r="E146" s="33"/>
      <c r="F146" s="33" t="s">
        <v>139</v>
      </c>
      <c r="G146" s="33">
        <v>2018</v>
      </c>
      <c r="H146" s="80" t="s">
        <v>582</v>
      </c>
      <c r="I146" s="36">
        <v>174.5042</v>
      </c>
    </row>
    <row r="147" spans="1:9" ht="24">
      <c r="A147" s="145">
        <v>7</v>
      </c>
      <c r="B147" s="80" t="s">
        <v>583</v>
      </c>
      <c r="C147" s="33"/>
      <c r="D147" s="33"/>
      <c r="E147" s="33"/>
      <c r="F147" s="33" t="s">
        <v>139</v>
      </c>
      <c r="G147" s="33">
        <v>2018</v>
      </c>
      <c r="H147" s="80" t="s">
        <v>584</v>
      </c>
      <c r="I147" s="36">
        <v>324.6754</v>
      </c>
    </row>
    <row r="148" spans="1:9" s="151" customFormat="1" ht="14.25">
      <c r="A148" s="156"/>
      <c r="B148" s="159" t="s">
        <v>585</v>
      </c>
      <c r="C148" s="158"/>
      <c r="D148" s="158"/>
      <c r="E148" s="158"/>
      <c r="F148" s="158" t="s">
        <v>139</v>
      </c>
      <c r="G148" s="158">
        <v>2016</v>
      </c>
      <c r="H148" s="159" t="s">
        <v>409</v>
      </c>
      <c r="I148" s="163">
        <v>96.21</v>
      </c>
    </row>
    <row r="149" spans="1:9" s="55" customFormat="1" ht="14.25">
      <c r="A149" s="33" t="s">
        <v>366</v>
      </c>
      <c r="B149" s="80" t="s">
        <v>213</v>
      </c>
      <c r="C149" s="33"/>
      <c r="D149" s="33">
        <f aca="true" t="shared" si="11" ref="D149:I149">SUM(D150:D157)</f>
        <v>0</v>
      </c>
      <c r="E149" s="33">
        <f t="shared" si="11"/>
        <v>0</v>
      </c>
      <c r="F149" s="33"/>
      <c r="G149" s="33"/>
      <c r="H149" s="61"/>
      <c r="I149" s="36">
        <f t="shared" si="11"/>
        <v>1823.3641</v>
      </c>
    </row>
    <row r="150" spans="1:9" ht="24">
      <c r="A150" s="33">
        <v>1</v>
      </c>
      <c r="B150" s="80" t="s">
        <v>586</v>
      </c>
      <c r="C150" s="33"/>
      <c r="D150" s="33"/>
      <c r="E150" s="33"/>
      <c r="F150" s="33" t="s">
        <v>16</v>
      </c>
      <c r="G150" s="33">
        <v>2017</v>
      </c>
      <c r="H150" s="80" t="s">
        <v>587</v>
      </c>
      <c r="I150" s="36">
        <v>148.23</v>
      </c>
    </row>
    <row r="151" spans="1:9" ht="24">
      <c r="A151" s="33">
        <v>2</v>
      </c>
      <c r="B151" s="80" t="s">
        <v>588</v>
      </c>
      <c r="C151" s="33"/>
      <c r="D151" s="33"/>
      <c r="E151" s="33"/>
      <c r="F151" s="33" t="s">
        <v>16</v>
      </c>
      <c r="G151" s="33">
        <v>2017</v>
      </c>
      <c r="H151" s="80" t="s">
        <v>589</v>
      </c>
      <c r="I151" s="36">
        <v>98.41</v>
      </c>
    </row>
    <row r="152" spans="1:9" ht="24">
      <c r="A152" s="33">
        <v>3</v>
      </c>
      <c r="B152" s="120" t="s">
        <v>590</v>
      </c>
      <c r="C152" s="33"/>
      <c r="D152" s="33"/>
      <c r="E152" s="33"/>
      <c r="F152" s="33" t="s">
        <v>139</v>
      </c>
      <c r="G152" s="33">
        <v>2018</v>
      </c>
      <c r="H152" s="80" t="s">
        <v>591</v>
      </c>
      <c r="I152" s="36">
        <v>113.6548</v>
      </c>
    </row>
    <row r="153" spans="1:9" ht="24">
      <c r="A153" s="33">
        <v>4</v>
      </c>
      <c r="B153" s="120" t="s">
        <v>592</v>
      </c>
      <c r="C153" s="33"/>
      <c r="D153" s="33"/>
      <c r="E153" s="33"/>
      <c r="F153" s="33" t="s">
        <v>139</v>
      </c>
      <c r="G153" s="33">
        <v>2018</v>
      </c>
      <c r="H153" s="80" t="s">
        <v>593</v>
      </c>
      <c r="I153" s="36">
        <v>231.6573</v>
      </c>
    </row>
    <row r="154" spans="1:9" ht="24">
      <c r="A154" s="33">
        <v>5</v>
      </c>
      <c r="B154" s="155" t="s">
        <v>223</v>
      </c>
      <c r="C154" s="33"/>
      <c r="D154" s="33"/>
      <c r="E154" s="33"/>
      <c r="F154" s="33" t="s">
        <v>139</v>
      </c>
      <c r="G154" s="33">
        <v>2018</v>
      </c>
      <c r="H154" s="80" t="s">
        <v>594</v>
      </c>
      <c r="I154" s="36">
        <v>425.17</v>
      </c>
    </row>
    <row r="155" spans="1:9" ht="24">
      <c r="A155" s="33">
        <v>6</v>
      </c>
      <c r="B155" s="120" t="s">
        <v>595</v>
      </c>
      <c r="C155" s="33"/>
      <c r="D155" s="33"/>
      <c r="E155" s="33"/>
      <c r="F155" s="33" t="s">
        <v>139</v>
      </c>
      <c r="G155" s="33">
        <v>2018</v>
      </c>
      <c r="H155" s="80" t="s">
        <v>596</v>
      </c>
      <c r="I155" s="36">
        <v>410.0565</v>
      </c>
    </row>
    <row r="156" spans="1:9" ht="24">
      <c r="A156" s="33">
        <v>7</v>
      </c>
      <c r="B156" s="120" t="s">
        <v>597</v>
      </c>
      <c r="C156" s="33"/>
      <c r="D156" s="33"/>
      <c r="E156" s="33"/>
      <c r="F156" s="33" t="s">
        <v>139</v>
      </c>
      <c r="G156" s="33">
        <v>2018</v>
      </c>
      <c r="H156" s="80" t="s">
        <v>598</v>
      </c>
      <c r="I156" s="36">
        <v>252.8355</v>
      </c>
    </row>
    <row r="157" spans="1:9" ht="24">
      <c r="A157" s="33">
        <v>8</v>
      </c>
      <c r="B157" s="155" t="s">
        <v>599</v>
      </c>
      <c r="C157" s="33"/>
      <c r="D157" s="33"/>
      <c r="E157" s="33"/>
      <c r="F157" s="33" t="s">
        <v>139</v>
      </c>
      <c r="G157" s="33">
        <v>2018</v>
      </c>
      <c r="H157" s="80" t="s">
        <v>600</v>
      </c>
      <c r="I157" s="36">
        <v>143.35</v>
      </c>
    </row>
    <row r="158" spans="1:9" s="55" customFormat="1" ht="14.25">
      <c r="A158" s="33" t="s">
        <v>376</v>
      </c>
      <c r="B158" s="155" t="s">
        <v>377</v>
      </c>
      <c r="C158" s="33"/>
      <c r="D158" s="33"/>
      <c r="E158" s="33"/>
      <c r="F158" s="33"/>
      <c r="G158" s="33"/>
      <c r="H158" s="80"/>
      <c r="I158" s="36">
        <f>I159</f>
        <v>316.18</v>
      </c>
    </row>
    <row r="159" spans="1:9" ht="24">
      <c r="A159" s="33">
        <v>1</v>
      </c>
      <c r="B159" s="168" t="s">
        <v>601</v>
      </c>
      <c r="C159" s="33"/>
      <c r="D159" s="33"/>
      <c r="E159" s="33"/>
      <c r="F159" s="33" t="s">
        <v>16</v>
      </c>
      <c r="G159" s="33">
        <v>2017</v>
      </c>
      <c r="H159" s="80" t="s">
        <v>602</v>
      </c>
      <c r="I159" s="36">
        <v>316.18</v>
      </c>
    </row>
  </sheetData>
  <mergeCells count="10">
    <mergeCell ref="A1:I1"/>
    <mergeCell ref="D2:E2"/>
    <mergeCell ref="A4:B4"/>
    <mergeCell ref="A2:A3"/>
    <mergeCell ref="B2:B3"/>
    <mergeCell ref="C2:C3"/>
    <mergeCell ref="F2:F3"/>
    <mergeCell ref="G2:G3"/>
    <mergeCell ref="H2:H3"/>
    <mergeCell ref="I2:I3"/>
  </mergeCells>
  <printOptions horizontalCentered="1"/>
  <pageMargins left="0.24" right="0.16" top="0.98" bottom="0.98" header="0.51" footer="0.51"/>
  <pageSetup horizontalDpi="600" verticalDpi="600" orientation="landscape" paperSize="9"/>
</worksheet>
</file>

<file path=xl/worksheets/sheet4.xml><?xml version="1.0" encoding="utf-8"?>
<worksheet xmlns="http://schemas.openxmlformats.org/spreadsheetml/2006/main" xmlns:r="http://schemas.openxmlformats.org/officeDocument/2006/relationships">
  <dimension ref="A1:H255"/>
  <sheetViews>
    <sheetView zoomScaleSheetLayoutView="100" workbookViewId="0" topLeftCell="A1">
      <selection activeCell="B2" sqref="B2:B3"/>
    </sheetView>
  </sheetViews>
  <sheetFormatPr defaultColWidth="9.00390625" defaultColWidthPt="54" defaultRowHeight="14.25"/>
  <cols>
    <col min="1" max="1" width="5.625" widthPt="33.75" style="144" customWidth="1"/>
    <col min="2" max="2" width="22.125" widthPt="132.75" style="55" customWidth="1"/>
    <col min="3" max="3" width="6.25390625" widthPt="37.5" style="87" customWidth="1"/>
    <col min="4" max="4" width="5.875" widthPt="35.25" style="87" customWidth="1"/>
    <col min="5" max="5" width="11.625" widthPt="69.75" style="55" customWidth="1"/>
    <col min="6" max="6" width="8.125" widthPt="48.75" style="55" customWidth="1"/>
    <col min="7" max="7" width="63.75390625" widthPt="382.5" style="55" customWidth="1"/>
    <col min="8" max="8" width="11.25390625" widthPt="67.5" style="55" customWidth="1"/>
    <col min="9" max="16384" width="9.00390625" widthPt="54" style="55" customWidth="1"/>
  </cols>
  <sheetData>
    <row r="1" spans="1:8" ht="14.25">
      <c r="A1" s="146" t="s">
        <v>603</v>
      </c>
      <c r="B1" s="147"/>
      <c r="C1" s="147"/>
      <c r="D1" s="147"/>
      <c r="E1" s="147"/>
      <c r="F1" s="147"/>
      <c r="G1" s="147"/>
      <c r="H1" s="148"/>
    </row>
    <row r="2" spans="1:8" ht="14.25">
      <c r="A2" s="33" t="s">
        <v>1</v>
      </c>
      <c r="B2" s="40" t="s">
        <v>2</v>
      </c>
      <c r="C2" s="40" t="s">
        <v>128</v>
      </c>
      <c r="D2" s="40"/>
      <c r="E2" s="40" t="s">
        <v>4</v>
      </c>
      <c r="F2" s="40" t="s">
        <v>5</v>
      </c>
      <c r="G2" s="40" t="s">
        <v>6</v>
      </c>
      <c r="H2" s="33" t="s">
        <v>7</v>
      </c>
    </row>
    <row r="3" spans="1:8" ht="14.25">
      <c r="A3" s="33"/>
      <c r="B3" s="40"/>
      <c r="C3" s="40" t="s">
        <v>131</v>
      </c>
      <c r="D3" s="40" t="s">
        <v>132</v>
      </c>
      <c r="E3" s="40"/>
      <c r="F3" s="40"/>
      <c r="G3" s="40"/>
      <c r="H3" s="33"/>
    </row>
    <row r="4" spans="1:8" ht="14.25">
      <c r="A4" s="33" t="s">
        <v>12</v>
      </c>
      <c r="B4" s="33"/>
      <c r="C4" s="33"/>
      <c r="D4" s="33"/>
      <c r="E4" s="33"/>
      <c r="F4" s="33"/>
      <c r="G4" s="33"/>
      <c r="H4" s="36">
        <f>H5+H10</f>
        <v>13553.23</v>
      </c>
    </row>
    <row r="5" spans="1:8" ht="14.25">
      <c r="A5" s="33" t="s">
        <v>13</v>
      </c>
      <c r="B5" s="61" t="s">
        <v>604</v>
      </c>
      <c r="C5" s="33"/>
      <c r="D5" s="33">
        <f>SUM(D6:D9)</f>
        <v>664</v>
      </c>
      <c r="E5" s="33"/>
      <c r="F5" s="33"/>
      <c r="G5" s="33"/>
      <c r="H5" s="36">
        <f>SUM(H6:H9)</f>
        <v>4383.49</v>
      </c>
    </row>
    <row r="6" spans="1:8" ht="60">
      <c r="A6" s="33">
        <v>1</v>
      </c>
      <c r="B6" s="80" t="s">
        <v>605</v>
      </c>
      <c r="C6" s="33"/>
      <c r="D6" s="74">
        <v>274</v>
      </c>
      <c r="E6" s="33" t="s">
        <v>16</v>
      </c>
      <c r="F6" s="74">
        <v>2016</v>
      </c>
      <c r="G6" s="80" t="s">
        <v>606</v>
      </c>
      <c r="H6" s="36">
        <v>300</v>
      </c>
    </row>
    <row r="7" spans="1:8" ht="108">
      <c r="A7" s="33">
        <v>2</v>
      </c>
      <c r="B7" s="80" t="s">
        <v>607</v>
      </c>
      <c r="C7" s="33"/>
      <c r="D7" s="74">
        <v>265</v>
      </c>
      <c r="E7" s="33" t="s">
        <v>16</v>
      </c>
      <c r="F7" s="74">
        <v>2016</v>
      </c>
      <c r="G7" s="80" t="s">
        <v>608</v>
      </c>
      <c r="H7" s="36">
        <v>300</v>
      </c>
    </row>
    <row r="8" spans="1:8" ht="24">
      <c r="A8" s="33">
        <v>3</v>
      </c>
      <c r="B8" s="80" t="s">
        <v>609</v>
      </c>
      <c r="C8" s="33"/>
      <c r="D8" s="74">
        <v>125</v>
      </c>
      <c r="E8" s="33" t="s">
        <v>16</v>
      </c>
      <c r="F8" s="74">
        <v>2017</v>
      </c>
      <c r="G8" s="80" t="s">
        <v>610</v>
      </c>
      <c r="H8" s="36">
        <v>300</v>
      </c>
    </row>
    <row r="9" spans="1:8" ht="24">
      <c r="A9" s="33">
        <v>4</v>
      </c>
      <c r="B9" s="50" t="s">
        <v>611</v>
      </c>
      <c r="C9" s="33"/>
      <c r="D9" s="33"/>
      <c r="E9" s="33" t="s">
        <v>16</v>
      </c>
      <c r="F9" s="74">
        <v>2018</v>
      </c>
      <c r="G9" s="50" t="s">
        <v>612</v>
      </c>
      <c r="H9" s="36">
        <v>3483.49</v>
      </c>
    </row>
    <row r="10" spans="1:8" ht="14.25">
      <c r="A10" s="33" t="s">
        <v>22</v>
      </c>
      <c r="B10" s="61" t="s">
        <v>613</v>
      </c>
      <c r="C10" s="33">
        <f aca="true" t="shared" si="0" ref="C10:H10">C11+C24+C33+C44+C56+C66+C86+C97+C105+C123+C131+C154+C170+C183+C193+C212+C234+C251+C254</f>
        <v>4101</v>
      </c>
      <c r="D10" s="33">
        <f t="shared" si="0"/>
        <v>16714</v>
      </c>
      <c r="E10" s="33"/>
      <c r="F10" s="33"/>
      <c r="G10" s="61"/>
      <c r="H10" s="36">
        <f t="shared" si="0"/>
        <v>9169.74</v>
      </c>
    </row>
    <row r="11" spans="1:8" s="55" customFormat="1" ht="14.25">
      <c r="A11" s="33" t="s">
        <v>614</v>
      </c>
      <c r="B11" s="61" t="s">
        <v>318</v>
      </c>
      <c r="C11" s="33">
        <f aca="true" t="shared" si="1" ref="C11:H11">SUM(C12:C23)</f>
        <v>158</v>
      </c>
      <c r="D11" s="33">
        <f t="shared" si="1"/>
        <v>660</v>
      </c>
      <c r="E11" s="33"/>
      <c r="F11" s="33"/>
      <c r="G11" s="61"/>
      <c r="H11" s="36">
        <f t="shared" si="1"/>
        <v>356.4</v>
      </c>
    </row>
    <row r="12" spans="1:8" ht="14.25">
      <c r="A12" s="33">
        <v>1</v>
      </c>
      <c r="B12" s="120" t="s">
        <v>615</v>
      </c>
      <c r="C12" s="33">
        <v>20</v>
      </c>
      <c r="D12" s="74">
        <v>90</v>
      </c>
      <c r="E12" s="33" t="s">
        <v>16</v>
      </c>
      <c r="F12" s="33">
        <v>2017</v>
      </c>
      <c r="G12" s="80" t="s">
        <v>616</v>
      </c>
      <c r="H12" s="36">
        <v>48.6</v>
      </c>
    </row>
    <row r="13" spans="1:8" ht="14.25">
      <c r="A13" s="33">
        <v>2</v>
      </c>
      <c r="B13" s="120" t="s">
        <v>617</v>
      </c>
      <c r="C13" s="33">
        <v>8</v>
      </c>
      <c r="D13" s="74">
        <v>27</v>
      </c>
      <c r="E13" s="33" t="s">
        <v>16</v>
      </c>
      <c r="F13" s="33">
        <v>2017</v>
      </c>
      <c r="G13" s="120" t="s">
        <v>618</v>
      </c>
      <c r="H13" s="36">
        <v>14.58</v>
      </c>
    </row>
    <row r="14" spans="1:8" ht="14.25">
      <c r="A14" s="33">
        <v>3</v>
      </c>
      <c r="B14" s="120" t="s">
        <v>619</v>
      </c>
      <c r="C14" s="33">
        <v>10</v>
      </c>
      <c r="D14" s="74">
        <v>33</v>
      </c>
      <c r="E14" s="33" t="s">
        <v>16</v>
      </c>
      <c r="F14" s="33">
        <v>2017</v>
      </c>
      <c r="G14" s="80" t="s">
        <v>620</v>
      </c>
      <c r="H14" s="36">
        <v>17.82</v>
      </c>
    </row>
    <row r="15" spans="1:8" ht="14.25">
      <c r="A15" s="33">
        <v>4</v>
      </c>
      <c r="B15" s="50" t="s">
        <v>536</v>
      </c>
      <c r="C15" s="33">
        <v>23</v>
      </c>
      <c r="D15" s="74">
        <v>101</v>
      </c>
      <c r="E15" s="33" t="s">
        <v>16</v>
      </c>
      <c r="F15" s="33">
        <v>2018</v>
      </c>
      <c r="G15" s="80" t="s">
        <v>621</v>
      </c>
      <c r="H15" s="36">
        <v>54.54</v>
      </c>
    </row>
    <row r="16" spans="1:8" ht="14.25">
      <c r="A16" s="33">
        <v>5</v>
      </c>
      <c r="B16" s="50" t="s">
        <v>167</v>
      </c>
      <c r="C16" s="33">
        <v>21</v>
      </c>
      <c r="D16" s="74">
        <v>100</v>
      </c>
      <c r="E16" s="33" t="s">
        <v>16</v>
      </c>
      <c r="F16" s="33">
        <v>2018</v>
      </c>
      <c r="G16" s="80" t="s">
        <v>622</v>
      </c>
      <c r="H16" s="36">
        <v>54</v>
      </c>
    </row>
    <row r="17" spans="1:8" ht="14.25">
      <c r="A17" s="33">
        <v>6</v>
      </c>
      <c r="B17" s="50" t="s">
        <v>623</v>
      </c>
      <c r="C17" s="33">
        <v>10</v>
      </c>
      <c r="D17" s="74">
        <v>46</v>
      </c>
      <c r="E17" s="33" t="s">
        <v>16</v>
      </c>
      <c r="F17" s="33">
        <v>2018</v>
      </c>
      <c r="G17" s="80" t="s">
        <v>624</v>
      </c>
      <c r="H17" s="36">
        <v>24.84</v>
      </c>
    </row>
    <row r="18" spans="1:8" ht="14.25">
      <c r="A18" s="33">
        <v>7</v>
      </c>
      <c r="B18" s="50" t="s">
        <v>625</v>
      </c>
      <c r="C18" s="33">
        <v>3</v>
      </c>
      <c r="D18" s="74">
        <v>13</v>
      </c>
      <c r="E18" s="33" t="s">
        <v>16</v>
      </c>
      <c r="F18" s="33">
        <v>2018</v>
      </c>
      <c r="G18" s="80" t="s">
        <v>626</v>
      </c>
      <c r="H18" s="36">
        <v>7.02</v>
      </c>
    </row>
    <row r="19" spans="1:8" ht="14.25">
      <c r="A19" s="33">
        <v>8</v>
      </c>
      <c r="B19" s="50" t="s">
        <v>325</v>
      </c>
      <c r="C19" s="33">
        <v>19</v>
      </c>
      <c r="D19" s="74">
        <v>87</v>
      </c>
      <c r="E19" s="33" t="s">
        <v>16</v>
      </c>
      <c r="F19" s="33">
        <v>2019</v>
      </c>
      <c r="G19" s="149" t="s">
        <v>627</v>
      </c>
      <c r="H19" s="36">
        <v>46.98</v>
      </c>
    </row>
    <row r="20" spans="1:8" ht="24">
      <c r="A20" s="33">
        <v>9</v>
      </c>
      <c r="B20" s="50" t="s">
        <v>628</v>
      </c>
      <c r="C20" s="33">
        <v>16</v>
      </c>
      <c r="D20" s="74">
        <v>53</v>
      </c>
      <c r="E20" s="33" t="s">
        <v>16</v>
      </c>
      <c r="F20" s="33">
        <v>2019</v>
      </c>
      <c r="G20" s="149" t="s">
        <v>629</v>
      </c>
      <c r="H20" s="36">
        <v>28.62</v>
      </c>
    </row>
    <row r="21" spans="1:8" ht="14.25">
      <c r="A21" s="33">
        <v>10</v>
      </c>
      <c r="B21" s="50" t="s">
        <v>630</v>
      </c>
      <c r="C21" s="33">
        <v>7</v>
      </c>
      <c r="D21" s="74">
        <v>27</v>
      </c>
      <c r="E21" s="33" t="s">
        <v>16</v>
      </c>
      <c r="F21" s="33">
        <v>2019</v>
      </c>
      <c r="G21" s="149" t="s">
        <v>631</v>
      </c>
      <c r="H21" s="36">
        <v>14.58</v>
      </c>
    </row>
    <row r="22" spans="1:8" ht="14.25">
      <c r="A22" s="33">
        <v>11</v>
      </c>
      <c r="B22" s="50" t="s">
        <v>585</v>
      </c>
      <c r="C22" s="33">
        <v>6</v>
      </c>
      <c r="D22" s="74">
        <v>26</v>
      </c>
      <c r="E22" s="33" t="s">
        <v>16</v>
      </c>
      <c r="F22" s="33">
        <v>2019</v>
      </c>
      <c r="G22" s="149" t="s">
        <v>632</v>
      </c>
      <c r="H22" s="36">
        <v>14.04</v>
      </c>
    </row>
    <row r="23" spans="1:8" ht="14.25">
      <c r="A23" s="33">
        <v>12</v>
      </c>
      <c r="B23" s="50" t="s">
        <v>633</v>
      </c>
      <c r="C23" s="33">
        <v>15</v>
      </c>
      <c r="D23" s="74">
        <v>57</v>
      </c>
      <c r="E23" s="33" t="s">
        <v>16</v>
      </c>
      <c r="F23" s="33">
        <v>2019</v>
      </c>
      <c r="G23" s="149" t="s">
        <v>634</v>
      </c>
      <c r="H23" s="36">
        <v>30.78</v>
      </c>
    </row>
    <row r="24" spans="1:8" s="55" customFormat="1" ht="14.25">
      <c r="A24" s="33" t="s">
        <v>635</v>
      </c>
      <c r="B24" s="50" t="s">
        <v>367</v>
      </c>
      <c r="C24" s="33"/>
      <c r="D24" s="74"/>
      <c r="E24" s="33"/>
      <c r="F24" s="33"/>
      <c r="G24" s="80"/>
      <c r="H24" s="36">
        <f>SUM(H25:H32)</f>
        <v>132.3</v>
      </c>
    </row>
    <row r="25" spans="1:8" ht="14.25">
      <c r="A25" s="33">
        <v>1</v>
      </c>
      <c r="B25" s="50" t="s">
        <v>572</v>
      </c>
      <c r="C25" s="33"/>
      <c r="D25" s="74">
        <v>61</v>
      </c>
      <c r="E25" s="33" t="s">
        <v>16</v>
      </c>
      <c r="F25" s="33">
        <v>2016</v>
      </c>
      <c r="G25" s="80" t="s">
        <v>636</v>
      </c>
      <c r="H25" s="36">
        <v>32.94</v>
      </c>
    </row>
    <row r="26" spans="1:8" ht="14.25">
      <c r="A26" s="33">
        <v>2</v>
      </c>
      <c r="B26" s="50" t="s">
        <v>574</v>
      </c>
      <c r="C26" s="33"/>
      <c r="D26" s="74">
        <v>54</v>
      </c>
      <c r="E26" s="33" t="s">
        <v>16</v>
      </c>
      <c r="F26" s="33">
        <v>2016</v>
      </c>
      <c r="G26" s="80" t="s">
        <v>636</v>
      </c>
      <c r="H26" s="36">
        <v>29.16</v>
      </c>
    </row>
    <row r="27" spans="1:8" ht="14.25">
      <c r="A27" s="33">
        <v>3</v>
      </c>
      <c r="B27" s="120" t="s">
        <v>637</v>
      </c>
      <c r="C27" s="33">
        <v>4</v>
      </c>
      <c r="D27" s="74">
        <v>23</v>
      </c>
      <c r="E27" s="33" t="s">
        <v>16</v>
      </c>
      <c r="F27" s="33">
        <v>2017</v>
      </c>
      <c r="G27" s="80" t="s">
        <v>638</v>
      </c>
      <c r="H27" s="36">
        <v>12.42</v>
      </c>
    </row>
    <row r="28" spans="1:8" ht="14.25">
      <c r="A28" s="33">
        <v>5</v>
      </c>
      <c r="B28" s="120" t="s">
        <v>639</v>
      </c>
      <c r="C28" s="33">
        <v>2</v>
      </c>
      <c r="D28" s="74">
        <v>7</v>
      </c>
      <c r="E28" s="33" t="s">
        <v>16</v>
      </c>
      <c r="F28" s="33">
        <v>2017</v>
      </c>
      <c r="G28" s="80" t="s">
        <v>638</v>
      </c>
      <c r="H28" s="36">
        <v>3.78</v>
      </c>
    </row>
    <row r="29" spans="1:8" ht="14.25">
      <c r="A29" s="33">
        <v>6</v>
      </c>
      <c r="B29" s="120" t="s">
        <v>640</v>
      </c>
      <c r="C29" s="33">
        <v>3</v>
      </c>
      <c r="D29" s="74">
        <v>6</v>
      </c>
      <c r="E29" s="33" t="s">
        <v>16</v>
      </c>
      <c r="F29" s="33">
        <v>2017</v>
      </c>
      <c r="G29" s="80" t="s">
        <v>638</v>
      </c>
      <c r="H29" s="36">
        <v>3.24</v>
      </c>
    </row>
    <row r="30" spans="1:8" ht="14.25">
      <c r="A30" s="33">
        <v>7</v>
      </c>
      <c r="B30" s="120" t="s">
        <v>578</v>
      </c>
      <c r="C30" s="33">
        <v>10</v>
      </c>
      <c r="D30" s="74">
        <v>26</v>
      </c>
      <c r="E30" s="33" t="s">
        <v>16</v>
      </c>
      <c r="F30" s="33">
        <v>2018</v>
      </c>
      <c r="G30" s="80" t="s">
        <v>641</v>
      </c>
      <c r="H30" s="36">
        <v>14.04</v>
      </c>
    </row>
    <row r="31" spans="1:8" ht="14.25">
      <c r="A31" s="33">
        <v>10</v>
      </c>
      <c r="B31" s="120" t="s">
        <v>642</v>
      </c>
      <c r="C31" s="33">
        <v>10</v>
      </c>
      <c r="D31" s="74">
        <v>50</v>
      </c>
      <c r="E31" s="33" t="s">
        <v>16</v>
      </c>
      <c r="F31" s="33">
        <v>2018</v>
      </c>
      <c r="G31" s="80" t="s">
        <v>643</v>
      </c>
      <c r="H31" s="36">
        <v>27</v>
      </c>
    </row>
    <row r="32" spans="1:8" ht="14.25">
      <c r="A32" s="33">
        <v>11</v>
      </c>
      <c r="B32" s="50" t="s">
        <v>644</v>
      </c>
      <c r="C32" s="33">
        <v>5</v>
      </c>
      <c r="D32" s="74">
        <v>18</v>
      </c>
      <c r="E32" s="33" t="s">
        <v>16</v>
      </c>
      <c r="F32" s="33">
        <v>2019</v>
      </c>
      <c r="G32" s="149" t="s">
        <v>645</v>
      </c>
      <c r="H32" s="36">
        <v>9.72</v>
      </c>
    </row>
    <row r="33" spans="1:8" s="55" customFormat="1" ht="14.25">
      <c r="A33" s="33" t="s">
        <v>646</v>
      </c>
      <c r="B33" s="50" t="s">
        <v>328</v>
      </c>
      <c r="C33" s="74">
        <f aca="true" t="shared" si="2" ref="C33:H33">SUM(C34:C43)</f>
        <v>148</v>
      </c>
      <c r="D33" s="74">
        <f t="shared" si="2"/>
        <v>621</v>
      </c>
      <c r="E33" s="74"/>
      <c r="F33" s="74"/>
      <c r="G33" s="80"/>
      <c r="H33" s="36">
        <f t="shared" si="2"/>
        <v>335.34</v>
      </c>
    </row>
    <row r="34" spans="1:8" ht="14.25">
      <c r="A34" s="33">
        <v>1</v>
      </c>
      <c r="B34" s="120" t="s">
        <v>647</v>
      </c>
      <c r="C34" s="33">
        <v>10</v>
      </c>
      <c r="D34" s="74">
        <v>53</v>
      </c>
      <c r="E34" s="33" t="s">
        <v>16</v>
      </c>
      <c r="F34" s="33">
        <v>2017</v>
      </c>
      <c r="G34" s="149" t="s">
        <v>648</v>
      </c>
      <c r="H34" s="36">
        <v>28.62</v>
      </c>
    </row>
    <row r="35" spans="1:8" ht="14.25">
      <c r="A35" s="33">
        <v>2</v>
      </c>
      <c r="B35" s="120" t="s">
        <v>649</v>
      </c>
      <c r="C35" s="33">
        <v>11</v>
      </c>
      <c r="D35" s="74">
        <v>40</v>
      </c>
      <c r="E35" s="33" t="s">
        <v>16</v>
      </c>
      <c r="F35" s="33">
        <v>2017</v>
      </c>
      <c r="G35" s="149" t="s">
        <v>648</v>
      </c>
      <c r="H35" s="36">
        <v>21.6</v>
      </c>
    </row>
    <row r="36" spans="1:8" ht="14.25">
      <c r="A36" s="33">
        <v>3</v>
      </c>
      <c r="B36" s="120" t="s">
        <v>650</v>
      </c>
      <c r="C36" s="33">
        <v>8</v>
      </c>
      <c r="D36" s="74">
        <v>28</v>
      </c>
      <c r="E36" s="33" t="s">
        <v>16</v>
      </c>
      <c r="F36" s="33">
        <v>2017</v>
      </c>
      <c r="G36" s="149" t="s">
        <v>648</v>
      </c>
      <c r="H36" s="36">
        <v>15.12</v>
      </c>
    </row>
    <row r="37" spans="1:8" ht="14.25">
      <c r="A37" s="33">
        <v>4</v>
      </c>
      <c r="B37" s="120" t="s">
        <v>651</v>
      </c>
      <c r="C37" s="33">
        <v>14</v>
      </c>
      <c r="D37" s="74">
        <v>51</v>
      </c>
      <c r="E37" s="33" t="s">
        <v>16</v>
      </c>
      <c r="F37" s="33">
        <v>2017</v>
      </c>
      <c r="G37" s="149" t="s">
        <v>652</v>
      </c>
      <c r="H37" s="36">
        <v>27.54</v>
      </c>
    </row>
    <row r="38" spans="1:8" ht="36">
      <c r="A38" s="33">
        <v>5</v>
      </c>
      <c r="B38" s="120" t="s">
        <v>546</v>
      </c>
      <c r="C38" s="33">
        <v>11</v>
      </c>
      <c r="D38" s="74">
        <v>51</v>
      </c>
      <c r="E38" s="33" t="s">
        <v>16</v>
      </c>
      <c r="F38" s="33">
        <v>2018</v>
      </c>
      <c r="G38" s="149" t="s">
        <v>653</v>
      </c>
      <c r="H38" s="36">
        <v>27.54</v>
      </c>
    </row>
    <row r="39" spans="1:8" ht="36">
      <c r="A39" s="33">
        <v>6</v>
      </c>
      <c r="B39" s="120" t="s">
        <v>654</v>
      </c>
      <c r="C39" s="33">
        <v>11</v>
      </c>
      <c r="D39" s="74">
        <v>49</v>
      </c>
      <c r="E39" s="33" t="s">
        <v>16</v>
      </c>
      <c r="F39" s="33">
        <v>2018</v>
      </c>
      <c r="G39" s="149" t="s">
        <v>655</v>
      </c>
      <c r="H39" s="36">
        <v>26.46</v>
      </c>
    </row>
    <row r="40" spans="1:8" ht="24">
      <c r="A40" s="33">
        <v>7</v>
      </c>
      <c r="B40" s="120" t="s">
        <v>656</v>
      </c>
      <c r="C40" s="33">
        <v>26</v>
      </c>
      <c r="D40" s="74">
        <v>105</v>
      </c>
      <c r="E40" s="33" t="s">
        <v>16</v>
      </c>
      <c r="F40" s="33">
        <v>2018</v>
      </c>
      <c r="G40" s="149" t="s">
        <v>657</v>
      </c>
      <c r="H40" s="36">
        <v>56.7</v>
      </c>
    </row>
    <row r="41" spans="1:8" ht="24">
      <c r="A41" s="33">
        <v>8</v>
      </c>
      <c r="B41" s="50" t="s">
        <v>658</v>
      </c>
      <c r="C41" s="33">
        <v>26</v>
      </c>
      <c r="D41" s="74">
        <v>125</v>
      </c>
      <c r="E41" s="33" t="s">
        <v>16</v>
      </c>
      <c r="F41" s="33">
        <v>2019</v>
      </c>
      <c r="G41" s="149" t="s">
        <v>659</v>
      </c>
      <c r="H41" s="36">
        <v>67.5</v>
      </c>
    </row>
    <row r="42" spans="1:8" ht="24">
      <c r="A42" s="33">
        <v>9</v>
      </c>
      <c r="B42" s="50" t="s">
        <v>660</v>
      </c>
      <c r="C42" s="33">
        <v>14</v>
      </c>
      <c r="D42" s="74">
        <v>47</v>
      </c>
      <c r="E42" s="33" t="s">
        <v>16</v>
      </c>
      <c r="F42" s="33">
        <v>2019</v>
      </c>
      <c r="G42" s="149" t="s">
        <v>661</v>
      </c>
      <c r="H42" s="36">
        <v>25.38</v>
      </c>
    </row>
    <row r="43" spans="1:8" ht="14.25">
      <c r="A43" s="33">
        <v>10</v>
      </c>
      <c r="B43" s="50" t="s">
        <v>662</v>
      </c>
      <c r="C43" s="33">
        <v>17</v>
      </c>
      <c r="D43" s="74">
        <v>72</v>
      </c>
      <c r="E43" s="33" t="s">
        <v>16</v>
      </c>
      <c r="F43" s="33">
        <v>2019</v>
      </c>
      <c r="G43" s="149" t="s">
        <v>663</v>
      </c>
      <c r="H43" s="36">
        <v>38.88</v>
      </c>
    </row>
    <row r="44" spans="1:8" s="55" customFormat="1" ht="14.25">
      <c r="A44" s="33" t="s">
        <v>664</v>
      </c>
      <c r="B44" s="50" t="s">
        <v>135</v>
      </c>
      <c r="C44" s="74">
        <f aca="true" t="shared" si="3" ref="C44:H44">SUM(C45:C55)</f>
        <v>172</v>
      </c>
      <c r="D44" s="74">
        <f t="shared" si="3"/>
        <v>885</v>
      </c>
      <c r="E44" s="74"/>
      <c r="F44" s="74"/>
      <c r="G44" s="80"/>
      <c r="H44" s="36">
        <f t="shared" si="3"/>
        <v>477.9</v>
      </c>
    </row>
    <row r="45" spans="1:8" ht="14.25">
      <c r="A45" s="33">
        <v>1</v>
      </c>
      <c r="B45" s="50" t="s">
        <v>665</v>
      </c>
      <c r="C45" s="33">
        <v>14</v>
      </c>
      <c r="D45" s="74">
        <v>90</v>
      </c>
      <c r="E45" s="33" t="s">
        <v>16</v>
      </c>
      <c r="F45" s="33">
        <v>2017</v>
      </c>
      <c r="G45" s="149" t="s">
        <v>666</v>
      </c>
      <c r="H45" s="36">
        <v>48.6</v>
      </c>
    </row>
    <row r="46" spans="1:8" ht="14.25">
      <c r="A46" s="33">
        <v>2</v>
      </c>
      <c r="B46" s="50" t="s">
        <v>667</v>
      </c>
      <c r="C46" s="33">
        <v>10</v>
      </c>
      <c r="D46" s="74">
        <v>62</v>
      </c>
      <c r="E46" s="33" t="s">
        <v>16</v>
      </c>
      <c r="F46" s="33">
        <v>2017</v>
      </c>
      <c r="G46" s="149" t="s">
        <v>668</v>
      </c>
      <c r="H46" s="36">
        <v>33.48</v>
      </c>
    </row>
    <row r="47" spans="1:8" ht="14.25">
      <c r="A47" s="33">
        <v>3</v>
      </c>
      <c r="B47" s="50" t="s">
        <v>669</v>
      </c>
      <c r="C47" s="33">
        <v>10</v>
      </c>
      <c r="D47" s="74">
        <v>46</v>
      </c>
      <c r="E47" s="33" t="s">
        <v>16</v>
      </c>
      <c r="F47" s="33">
        <v>2017</v>
      </c>
      <c r="G47" s="149" t="s">
        <v>668</v>
      </c>
      <c r="H47" s="36">
        <v>24.84</v>
      </c>
    </row>
    <row r="48" spans="1:8" ht="14.25">
      <c r="A48" s="33">
        <v>4</v>
      </c>
      <c r="B48" s="50" t="s">
        <v>670</v>
      </c>
      <c r="C48" s="33">
        <v>20</v>
      </c>
      <c r="D48" s="74">
        <v>76</v>
      </c>
      <c r="E48" s="33" t="s">
        <v>16</v>
      </c>
      <c r="F48" s="33">
        <v>2017</v>
      </c>
      <c r="G48" s="149" t="s">
        <v>671</v>
      </c>
      <c r="H48" s="36">
        <v>41.04</v>
      </c>
    </row>
    <row r="49" spans="1:8" ht="14.25">
      <c r="A49" s="33">
        <v>5</v>
      </c>
      <c r="B49" s="120" t="s">
        <v>672</v>
      </c>
      <c r="C49" s="33">
        <v>18</v>
      </c>
      <c r="D49" s="74">
        <v>95</v>
      </c>
      <c r="E49" s="33" t="s">
        <v>16</v>
      </c>
      <c r="F49" s="33">
        <v>2018</v>
      </c>
      <c r="G49" s="149" t="s">
        <v>673</v>
      </c>
      <c r="H49" s="36">
        <v>51.3</v>
      </c>
    </row>
    <row r="50" spans="1:8" ht="36">
      <c r="A50" s="33">
        <v>6</v>
      </c>
      <c r="B50" s="120" t="s">
        <v>387</v>
      </c>
      <c r="C50" s="33">
        <v>13</v>
      </c>
      <c r="D50" s="74">
        <v>87</v>
      </c>
      <c r="E50" s="33" t="s">
        <v>16</v>
      </c>
      <c r="F50" s="33">
        <v>2018</v>
      </c>
      <c r="G50" s="149" t="s">
        <v>674</v>
      </c>
      <c r="H50" s="36">
        <v>46.98</v>
      </c>
    </row>
    <row r="51" spans="1:8" ht="24">
      <c r="A51" s="33">
        <v>7</v>
      </c>
      <c r="B51" s="50" t="s">
        <v>675</v>
      </c>
      <c r="C51" s="33">
        <v>19</v>
      </c>
      <c r="D51" s="74">
        <v>106</v>
      </c>
      <c r="E51" s="33" t="s">
        <v>16</v>
      </c>
      <c r="F51" s="33">
        <v>2018</v>
      </c>
      <c r="G51" s="149" t="s">
        <v>676</v>
      </c>
      <c r="H51" s="36">
        <v>57.24</v>
      </c>
    </row>
    <row r="52" spans="1:8" ht="36">
      <c r="A52" s="33">
        <v>8</v>
      </c>
      <c r="B52" s="50" t="s">
        <v>677</v>
      </c>
      <c r="C52" s="33">
        <v>14</v>
      </c>
      <c r="D52" s="74">
        <v>76</v>
      </c>
      <c r="E52" s="33" t="s">
        <v>16</v>
      </c>
      <c r="F52" s="33">
        <v>2018</v>
      </c>
      <c r="G52" s="149" t="s">
        <v>678</v>
      </c>
      <c r="H52" s="36">
        <v>41.04</v>
      </c>
    </row>
    <row r="53" spans="1:8" ht="36">
      <c r="A53" s="33">
        <v>9</v>
      </c>
      <c r="B53" s="149" t="s">
        <v>679</v>
      </c>
      <c r="C53" s="33">
        <v>25</v>
      </c>
      <c r="D53" s="74">
        <v>97</v>
      </c>
      <c r="E53" s="33" t="s">
        <v>16</v>
      </c>
      <c r="F53" s="33">
        <v>2019</v>
      </c>
      <c r="G53" s="149" t="s">
        <v>680</v>
      </c>
      <c r="H53" s="36">
        <v>52.38</v>
      </c>
    </row>
    <row r="54" spans="1:8" ht="14.25">
      <c r="A54" s="33">
        <v>10</v>
      </c>
      <c r="B54" s="149" t="s">
        <v>681</v>
      </c>
      <c r="C54" s="33">
        <v>12</v>
      </c>
      <c r="D54" s="74">
        <v>65</v>
      </c>
      <c r="E54" s="33" t="s">
        <v>16</v>
      </c>
      <c r="F54" s="33">
        <v>2019</v>
      </c>
      <c r="G54" s="149" t="s">
        <v>682</v>
      </c>
      <c r="H54" s="36">
        <v>35.1</v>
      </c>
    </row>
    <row r="55" spans="1:8" ht="24">
      <c r="A55" s="33">
        <v>11</v>
      </c>
      <c r="B55" s="149" t="s">
        <v>683</v>
      </c>
      <c r="C55" s="33">
        <v>17</v>
      </c>
      <c r="D55" s="74">
        <v>85</v>
      </c>
      <c r="E55" s="33" t="s">
        <v>16</v>
      </c>
      <c r="F55" s="33">
        <v>2019</v>
      </c>
      <c r="G55" s="149" t="s">
        <v>684</v>
      </c>
      <c r="H55" s="36">
        <v>45.9</v>
      </c>
    </row>
    <row r="56" spans="1:8" s="55" customFormat="1" ht="14.25">
      <c r="A56" s="33" t="s">
        <v>685</v>
      </c>
      <c r="B56" s="50" t="s">
        <v>213</v>
      </c>
      <c r="C56" s="74">
        <f aca="true" t="shared" si="4" ref="C56:H56">SUM(C57:C65)</f>
        <v>153</v>
      </c>
      <c r="D56" s="74">
        <f t="shared" si="4"/>
        <v>609</v>
      </c>
      <c r="E56" s="74"/>
      <c r="F56" s="74"/>
      <c r="G56" s="80"/>
      <c r="H56" s="36">
        <f t="shared" si="4"/>
        <v>328.86</v>
      </c>
    </row>
    <row r="57" spans="1:8" ht="24">
      <c r="A57" s="33">
        <v>1</v>
      </c>
      <c r="B57" s="50" t="s">
        <v>686</v>
      </c>
      <c r="C57" s="33">
        <v>13</v>
      </c>
      <c r="D57" s="74">
        <v>60</v>
      </c>
      <c r="E57" s="33" t="s">
        <v>16</v>
      </c>
      <c r="F57" s="33">
        <v>2017</v>
      </c>
      <c r="G57" s="149" t="s">
        <v>687</v>
      </c>
      <c r="H57" s="36">
        <v>32.4</v>
      </c>
    </row>
    <row r="58" spans="1:8" ht="48">
      <c r="A58" s="33">
        <v>2</v>
      </c>
      <c r="B58" s="120" t="s">
        <v>590</v>
      </c>
      <c r="C58" s="33">
        <v>46</v>
      </c>
      <c r="D58" s="74">
        <v>170</v>
      </c>
      <c r="E58" s="33" t="s">
        <v>16</v>
      </c>
      <c r="F58" s="33">
        <v>2018</v>
      </c>
      <c r="G58" s="149" t="s">
        <v>688</v>
      </c>
      <c r="H58" s="36">
        <v>91.8</v>
      </c>
    </row>
    <row r="59" spans="1:8" ht="14.25">
      <c r="A59" s="33">
        <v>3</v>
      </c>
      <c r="B59" s="120" t="s">
        <v>595</v>
      </c>
      <c r="C59" s="33">
        <v>17</v>
      </c>
      <c r="D59" s="74">
        <v>59</v>
      </c>
      <c r="E59" s="33" t="s">
        <v>16</v>
      </c>
      <c r="F59" s="33">
        <v>2018</v>
      </c>
      <c r="G59" s="149" t="s">
        <v>689</v>
      </c>
      <c r="H59" s="36">
        <v>31.86</v>
      </c>
    </row>
    <row r="60" spans="1:8" ht="24">
      <c r="A60" s="33">
        <v>4</v>
      </c>
      <c r="B60" s="120" t="s">
        <v>561</v>
      </c>
      <c r="C60" s="33">
        <v>10</v>
      </c>
      <c r="D60" s="74">
        <v>47</v>
      </c>
      <c r="E60" s="33" t="s">
        <v>16</v>
      </c>
      <c r="F60" s="33">
        <v>2018</v>
      </c>
      <c r="G60" s="149" t="s">
        <v>690</v>
      </c>
      <c r="H60" s="36">
        <v>25.38</v>
      </c>
    </row>
    <row r="61" spans="1:8" ht="24">
      <c r="A61" s="33">
        <v>5</v>
      </c>
      <c r="B61" s="120" t="s">
        <v>691</v>
      </c>
      <c r="C61" s="33">
        <v>21</v>
      </c>
      <c r="D61" s="74">
        <v>84</v>
      </c>
      <c r="E61" s="33" t="s">
        <v>16</v>
      </c>
      <c r="F61" s="33">
        <v>2018</v>
      </c>
      <c r="G61" s="149" t="s">
        <v>692</v>
      </c>
      <c r="H61" s="36">
        <v>45.36</v>
      </c>
    </row>
    <row r="62" spans="1:8" ht="36">
      <c r="A62" s="33">
        <v>6</v>
      </c>
      <c r="B62" s="120" t="s">
        <v>693</v>
      </c>
      <c r="C62" s="33">
        <v>11</v>
      </c>
      <c r="D62" s="74">
        <v>43</v>
      </c>
      <c r="E62" s="33" t="s">
        <v>16</v>
      </c>
      <c r="F62" s="33">
        <v>2018</v>
      </c>
      <c r="G62" s="149" t="s">
        <v>694</v>
      </c>
      <c r="H62" s="36">
        <v>23.22</v>
      </c>
    </row>
    <row r="63" spans="1:8" ht="24">
      <c r="A63" s="33">
        <v>7</v>
      </c>
      <c r="B63" s="149" t="s">
        <v>695</v>
      </c>
      <c r="C63" s="33">
        <v>13</v>
      </c>
      <c r="D63" s="74">
        <v>52</v>
      </c>
      <c r="E63" s="33" t="s">
        <v>16</v>
      </c>
      <c r="F63" s="33">
        <v>2019</v>
      </c>
      <c r="G63" s="149" t="s">
        <v>696</v>
      </c>
      <c r="H63" s="36">
        <v>28.08</v>
      </c>
    </row>
    <row r="64" spans="1:8" ht="24">
      <c r="A64" s="33">
        <v>8</v>
      </c>
      <c r="B64" s="120" t="s">
        <v>697</v>
      </c>
      <c r="C64" s="33">
        <v>10</v>
      </c>
      <c r="D64" s="74">
        <v>43</v>
      </c>
      <c r="E64" s="33" t="s">
        <v>16</v>
      </c>
      <c r="F64" s="33">
        <v>2019</v>
      </c>
      <c r="G64" s="149" t="s">
        <v>698</v>
      </c>
      <c r="H64" s="36">
        <v>23.22</v>
      </c>
    </row>
    <row r="65" spans="1:8" ht="14.25">
      <c r="A65" s="33">
        <v>9</v>
      </c>
      <c r="B65" s="120" t="s">
        <v>699</v>
      </c>
      <c r="C65" s="33">
        <v>12</v>
      </c>
      <c r="D65" s="74">
        <v>51</v>
      </c>
      <c r="E65" s="33" t="s">
        <v>16</v>
      </c>
      <c r="F65" s="33">
        <v>2019</v>
      </c>
      <c r="G65" s="149" t="s">
        <v>700</v>
      </c>
      <c r="H65" s="36">
        <v>27.54</v>
      </c>
    </row>
    <row r="66" spans="1:8" s="55" customFormat="1" ht="14.25">
      <c r="A66" s="33" t="s">
        <v>701</v>
      </c>
      <c r="B66" s="50" t="s">
        <v>253</v>
      </c>
      <c r="C66" s="74">
        <f aca="true" t="shared" si="5" ref="C66:H66">SUM(C67:C85)</f>
        <v>458</v>
      </c>
      <c r="D66" s="74">
        <f t="shared" si="5"/>
        <v>1781</v>
      </c>
      <c r="E66" s="74"/>
      <c r="F66" s="74"/>
      <c r="G66" s="80"/>
      <c r="H66" s="36">
        <f t="shared" si="5"/>
        <v>961.74</v>
      </c>
    </row>
    <row r="67" spans="1:8" ht="14.25">
      <c r="A67" s="33">
        <v>1</v>
      </c>
      <c r="B67" s="120" t="s">
        <v>702</v>
      </c>
      <c r="C67" s="33">
        <v>22</v>
      </c>
      <c r="D67" s="74">
        <v>90</v>
      </c>
      <c r="E67" s="33" t="s">
        <v>16</v>
      </c>
      <c r="F67" s="33">
        <v>2017</v>
      </c>
      <c r="G67" s="149" t="s">
        <v>703</v>
      </c>
      <c r="H67" s="36">
        <v>48.6</v>
      </c>
    </row>
    <row r="68" spans="1:8" ht="14.25">
      <c r="A68" s="33">
        <v>2</v>
      </c>
      <c r="B68" s="120" t="s">
        <v>704</v>
      </c>
      <c r="C68" s="33">
        <v>12</v>
      </c>
      <c r="D68" s="74">
        <v>45</v>
      </c>
      <c r="E68" s="33" t="s">
        <v>16</v>
      </c>
      <c r="F68" s="33">
        <v>2017</v>
      </c>
      <c r="G68" s="149" t="s">
        <v>705</v>
      </c>
      <c r="H68" s="36">
        <v>24.3</v>
      </c>
    </row>
    <row r="69" spans="1:8" ht="24">
      <c r="A69" s="33">
        <v>3</v>
      </c>
      <c r="B69" s="120" t="s">
        <v>706</v>
      </c>
      <c r="C69" s="33">
        <v>23</v>
      </c>
      <c r="D69" s="74">
        <v>74</v>
      </c>
      <c r="E69" s="33" t="s">
        <v>16</v>
      </c>
      <c r="F69" s="33">
        <v>2017</v>
      </c>
      <c r="G69" s="149" t="s">
        <v>707</v>
      </c>
      <c r="H69" s="36">
        <v>39.96</v>
      </c>
    </row>
    <row r="70" spans="1:8" ht="24">
      <c r="A70" s="33">
        <v>4</v>
      </c>
      <c r="B70" s="120" t="s">
        <v>708</v>
      </c>
      <c r="C70" s="33">
        <v>79</v>
      </c>
      <c r="D70" s="74">
        <v>299</v>
      </c>
      <c r="E70" s="33" t="s">
        <v>16</v>
      </c>
      <c r="F70" s="33">
        <v>2017</v>
      </c>
      <c r="G70" s="149" t="s">
        <v>709</v>
      </c>
      <c r="H70" s="36">
        <v>161.46</v>
      </c>
    </row>
    <row r="71" spans="1:8" ht="36">
      <c r="A71" s="33">
        <v>5</v>
      </c>
      <c r="B71" s="149" t="s">
        <v>710</v>
      </c>
      <c r="C71" s="33">
        <v>59</v>
      </c>
      <c r="D71" s="74">
        <v>251</v>
      </c>
      <c r="E71" s="33" t="s">
        <v>16</v>
      </c>
      <c r="F71" s="33">
        <v>2018</v>
      </c>
      <c r="G71" s="149" t="s">
        <v>711</v>
      </c>
      <c r="H71" s="36">
        <v>135.54</v>
      </c>
    </row>
    <row r="72" spans="1:8" ht="48">
      <c r="A72" s="33">
        <v>6</v>
      </c>
      <c r="B72" s="120" t="s">
        <v>479</v>
      </c>
      <c r="C72" s="33">
        <v>18</v>
      </c>
      <c r="D72" s="74">
        <v>62</v>
      </c>
      <c r="E72" s="33" t="s">
        <v>16</v>
      </c>
      <c r="F72" s="33">
        <v>2018</v>
      </c>
      <c r="G72" s="149" t="s">
        <v>712</v>
      </c>
      <c r="H72" s="36">
        <v>33.48</v>
      </c>
    </row>
    <row r="73" spans="1:8" ht="14.25">
      <c r="A73" s="33">
        <v>7</v>
      </c>
      <c r="B73" s="120" t="s">
        <v>713</v>
      </c>
      <c r="C73" s="33">
        <v>35</v>
      </c>
      <c r="D73" s="74">
        <v>173</v>
      </c>
      <c r="E73" s="33" t="s">
        <v>16</v>
      </c>
      <c r="F73" s="33">
        <v>2018</v>
      </c>
      <c r="G73" s="149" t="s">
        <v>714</v>
      </c>
      <c r="H73" s="36">
        <v>93.42</v>
      </c>
    </row>
    <row r="74" spans="1:8" ht="24">
      <c r="A74" s="33">
        <v>8</v>
      </c>
      <c r="B74" s="120" t="s">
        <v>715</v>
      </c>
      <c r="C74" s="33">
        <v>17</v>
      </c>
      <c r="D74" s="74">
        <v>75</v>
      </c>
      <c r="E74" s="33" t="s">
        <v>16</v>
      </c>
      <c r="F74" s="33">
        <v>2018</v>
      </c>
      <c r="G74" s="149" t="s">
        <v>716</v>
      </c>
      <c r="H74" s="36">
        <v>40.5</v>
      </c>
    </row>
    <row r="75" spans="1:8" ht="14.25">
      <c r="A75" s="33">
        <v>9</v>
      </c>
      <c r="B75" s="149" t="s">
        <v>270</v>
      </c>
      <c r="C75" s="33">
        <v>22</v>
      </c>
      <c r="D75" s="74">
        <v>93</v>
      </c>
      <c r="E75" s="33" t="s">
        <v>16</v>
      </c>
      <c r="F75" s="33">
        <v>2019</v>
      </c>
      <c r="G75" s="149" t="s">
        <v>717</v>
      </c>
      <c r="H75" s="36">
        <v>50.22</v>
      </c>
    </row>
    <row r="76" spans="1:8" ht="14.25">
      <c r="A76" s="33">
        <v>10</v>
      </c>
      <c r="B76" s="149" t="s">
        <v>481</v>
      </c>
      <c r="C76" s="33">
        <v>22</v>
      </c>
      <c r="D76" s="74">
        <v>79</v>
      </c>
      <c r="E76" s="33" t="s">
        <v>16</v>
      </c>
      <c r="F76" s="33">
        <v>2019</v>
      </c>
      <c r="G76" s="149" t="s">
        <v>718</v>
      </c>
      <c r="H76" s="36">
        <v>42.66</v>
      </c>
    </row>
    <row r="77" spans="1:8" ht="24">
      <c r="A77" s="33">
        <v>11</v>
      </c>
      <c r="B77" s="149" t="s">
        <v>719</v>
      </c>
      <c r="C77" s="33">
        <v>7</v>
      </c>
      <c r="D77" s="74">
        <v>31</v>
      </c>
      <c r="E77" s="33" t="s">
        <v>16</v>
      </c>
      <c r="F77" s="33">
        <v>2019</v>
      </c>
      <c r="G77" s="149" t="s">
        <v>720</v>
      </c>
      <c r="H77" s="36">
        <v>16.74</v>
      </c>
    </row>
    <row r="78" spans="1:8" ht="14.25">
      <c r="A78" s="33">
        <v>12</v>
      </c>
      <c r="B78" s="149" t="s">
        <v>721</v>
      </c>
      <c r="C78" s="33">
        <v>13</v>
      </c>
      <c r="D78" s="74">
        <v>48</v>
      </c>
      <c r="E78" s="33" t="s">
        <v>16</v>
      </c>
      <c r="F78" s="33">
        <v>2019</v>
      </c>
      <c r="G78" s="149" t="s">
        <v>722</v>
      </c>
      <c r="H78" s="36">
        <v>25.92</v>
      </c>
    </row>
    <row r="79" spans="1:8" ht="14.25">
      <c r="A79" s="33">
        <v>13</v>
      </c>
      <c r="B79" s="149" t="s">
        <v>723</v>
      </c>
      <c r="C79" s="33">
        <v>24</v>
      </c>
      <c r="D79" s="74">
        <v>112</v>
      </c>
      <c r="E79" s="33" t="s">
        <v>16</v>
      </c>
      <c r="F79" s="33">
        <v>2019</v>
      </c>
      <c r="G79" s="149" t="s">
        <v>724</v>
      </c>
      <c r="H79" s="36">
        <v>60.48</v>
      </c>
    </row>
    <row r="80" spans="1:8" ht="14.25">
      <c r="A80" s="33">
        <v>14</v>
      </c>
      <c r="B80" s="149" t="s">
        <v>725</v>
      </c>
      <c r="C80" s="33">
        <v>18</v>
      </c>
      <c r="D80" s="74">
        <v>57</v>
      </c>
      <c r="E80" s="33" t="s">
        <v>16</v>
      </c>
      <c r="F80" s="33">
        <v>2019</v>
      </c>
      <c r="G80" s="149" t="s">
        <v>726</v>
      </c>
      <c r="H80" s="36">
        <v>30.78</v>
      </c>
    </row>
    <row r="81" spans="1:8" ht="36">
      <c r="A81" s="33">
        <v>15</v>
      </c>
      <c r="B81" s="149" t="s">
        <v>727</v>
      </c>
      <c r="C81" s="33">
        <v>14</v>
      </c>
      <c r="D81" s="74">
        <v>49</v>
      </c>
      <c r="E81" s="33" t="s">
        <v>16</v>
      </c>
      <c r="F81" s="33">
        <v>2019</v>
      </c>
      <c r="G81" s="149" t="s">
        <v>728</v>
      </c>
      <c r="H81" s="36">
        <v>26.46</v>
      </c>
    </row>
    <row r="82" spans="1:8" ht="14.25">
      <c r="A82" s="33">
        <v>16</v>
      </c>
      <c r="B82" s="149" t="s">
        <v>729</v>
      </c>
      <c r="C82" s="33">
        <v>29</v>
      </c>
      <c r="D82" s="74">
        <v>88</v>
      </c>
      <c r="E82" s="33" t="s">
        <v>16</v>
      </c>
      <c r="F82" s="33">
        <v>2019</v>
      </c>
      <c r="G82" s="149" t="s">
        <v>730</v>
      </c>
      <c r="H82" s="36">
        <v>47.52</v>
      </c>
    </row>
    <row r="83" spans="1:8" ht="14.25">
      <c r="A83" s="33">
        <v>17</v>
      </c>
      <c r="B83" s="149" t="s">
        <v>731</v>
      </c>
      <c r="C83" s="33">
        <v>15</v>
      </c>
      <c r="D83" s="74">
        <v>57</v>
      </c>
      <c r="E83" s="33" t="s">
        <v>16</v>
      </c>
      <c r="F83" s="33">
        <v>2019</v>
      </c>
      <c r="G83" s="149" t="s">
        <v>732</v>
      </c>
      <c r="H83" s="36">
        <v>30.78</v>
      </c>
    </row>
    <row r="84" spans="1:8" ht="14.25">
      <c r="A84" s="33">
        <v>18</v>
      </c>
      <c r="B84" s="149" t="s">
        <v>733</v>
      </c>
      <c r="C84" s="33">
        <v>6</v>
      </c>
      <c r="D84" s="74">
        <v>16</v>
      </c>
      <c r="E84" s="33" t="s">
        <v>16</v>
      </c>
      <c r="F84" s="33">
        <v>2019</v>
      </c>
      <c r="G84" s="149" t="s">
        <v>734</v>
      </c>
      <c r="H84" s="36">
        <v>8.64</v>
      </c>
    </row>
    <row r="85" spans="1:8" ht="14.25">
      <c r="A85" s="33">
        <v>19</v>
      </c>
      <c r="B85" s="149" t="s">
        <v>735</v>
      </c>
      <c r="C85" s="33">
        <v>23</v>
      </c>
      <c r="D85" s="74">
        <v>82</v>
      </c>
      <c r="E85" s="33" t="s">
        <v>16</v>
      </c>
      <c r="F85" s="33">
        <v>2019</v>
      </c>
      <c r="G85" s="149" t="s">
        <v>736</v>
      </c>
      <c r="H85" s="36">
        <v>44.28</v>
      </c>
    </row>
    <row r="86" spans="1:8" s="55" customFormat="1" ht="14.25">
      <c r="A86" s="33" t="s">
        <v>737</v>
      </c>
      <c r="B86" s="50" t="s">
        <v>294</v>
      </c>
      <c r="C86" s="74">
        <f aca="true" t="shared" si="6" ref="C86:H86">SUM(C87:C96)</f>
        <v>116</v>
      </c>
      <c r="D86" s="74">
        <f t="shared" si="6"/>
        <v>445</v>
      </c>
      <c r="E86" s="74"/>
      <c r="F86" s="74"/>
      <c r="G86" s="80"/>
      <c r="H86" s="36">
        <f t="shared" si="6"/>
        <v>231.66</v>
      </c>
    </row>
    <row r="87" spans="1:8" ht="14.25">
      <c r="A87" s="33">
        <v>1</v>
      </c>
      <c r="B87" s="120" t="s">
        <v>738</v>
      </c>
      <c r="C87" s="33">
        <v>10</v>
      </c>
      <c r="D87" s="74">
        <v>38</v>
      </c>
      <c r="E87" s="33" t="s">
        <v>16</v>
      </c>
      <c r="F87" s="33">
        <v>2017</v>
      </c>
      <c r="G87" s="149" t="s">
        <v>703</v>
      </c>
      <c r="H87" s="36">
        <v>10.8</v>
      </c>
    </row>
    <row r="88" spans="1:8" ht="24">
      <c r="A88" s="33">
        <v>2</v>
      </c>
      <c r="B88" s="120" t="s">
        <v>739</v>
      </c>
      <c r="C88" s="33">
        <v>7</v>
      </c>
      <c r="D88" s="74">
        <v>28</v>
      </c>
      <c r="E88" s="33" t="s">
        <v>16</v>
      </c>
      <c r="F88" s="33">
        <v>2017</v>
      </c>
      <c r="G88" s="149" t="s">
        <v>740</v>
      </c>
      <c r="H88" s="36">
        <v>17.28</v>
      </c>
    </row>
    <row r="89" spans="1:8" ht="14.25">
      <c r="A89" s="33">
        <v>3</v>
      </c>
      <c r="B89" s="120" t="s">
        <v>741</v>
      </c>
      <c r="C89" s="33">
        <v>10</v>
      </c>
      <c r="D89" s="74">
        <v>29</v>
      </c>
      <c r="E89" s="33" t="s">
        <v>16</v>
      </c>
      <c r="F89" s="33">
        <v>2017</v>
      </c>
      <c r="G89" s="149" t="s">
        <v>742</v>
      </c>
      <c r="H89" s="36">
        <v>16.2</v>
      </c>
    </row>
    <row r="90" spans="1:8" ht="14.25">
      <c r="A90" s="33">
        <v>4</v>
      </c>
      <c r="B90" s="120" t="s">
        <v>743</v>
      </c>
      <c r="C90" s="33">
        <v>7</v>
      </c>
      <c r="D90" s="74">
        <v>34</v>
      </c>
      <c r="E90" s="33" t="s">
        <v>16</v>
      </c>
      <c r="F90" s="33">
        <v>2017</v>
      </c>
      <c r="G90" s="149" t="s">
        <v>744</v>
      </c>
      <c r="H90" s="36">
        <v>17.28</v>
      </c>
    </row>
    <row r="91" spans="1:8" ht="14.25">
      <c r="A91" s="33">
        <v>5</v>
      </c>
      <c r="B91" s="120" t="s">
        <v>745</v>
      </c>
      <c r="C91" s="33">
        <v>6</v>
      </c>
      <c r="D91" s="74">
        <v>25</v>
      </c>
      <c r="E91" s="33" t="s">
        <v>16</v>
      </c>
      <c r="F91" s="33">
        <v>2017</v>
      </c>
      <c r="G91" s="149" t="s">
        <v>746</v>
      </c>
      <c r="H91" s="36">
        <v>12.96</v>
      </c>
    </row>
    <row r="92" spans="1:8" ht="14.25">
      <c r="A92" s="33">
        <v>6</v>
      </c>
      <c r="B92" s="120" t="s">
        <v>297</v>
      </c>
      <c r="C92" s="74">
        <v>22</v>
      </c>
      <c r="D92" s="74">
        <v>89</v>
      </c>
      <c r="E92" s="33" t="s">
        <v>16</v>
      </c>
      <c r="F92" s="33">
        <v>2018</v>
      </c>
      <c r="G92" s="149" t="s">
        <v>747</v>
      </c>
      <c r="H92" s="36">
        <v>48.06</v>
      </c>
    </row>
    <row r="93" spans="1:8" ht="14.25">
      <c r="A93" s="33">
        <v>7</v>
      </c>
      <c r="B93" s="120" t="s">
        <v>299</v>
      </c>
      <c r="C93" s="74">
        <v>5</v>
      </c>
      <c r="D93" s="74">
        <v>18</v>
      </c>
      <c r="E93" s="33" t="s">
        <v>16</v>
      </c>
      <c r="F93" s="33">
        <v>2018</v>
      </c>
      <c r="G93" s="149" t="s">
        <v>748</v>
      </c>
      <c r="H93" s="36">
        <v>9.72</v>
      </c>
    </row>
    <row r="94" spans="1:8" ht="36">
      <c r="A94" s="33">
        <v>8</v>
      </c>
      <c r="B94" s="120" t="s">
        <v>749</v>
      </c>
      <c r="C94" s="74">
        <v>12</v>
      </c>
      <c r="D94" s="74">
        <v>48</v>
      </c>
      <c r="E94" s="33" t="s">
        <v>16</v>
      </c>
      <c r="F94" s="33">
        <v>2018</v>
      </c>
      <c r="G94" s="149" t="s">
        <v>750</v>
      </c>
      <c r="H94" s="36">
        <v>25.92</v>
      </c>
    </row>
    <row r="95" spans="1:8" ht="24">
      <c r="A95" s="33">
        <v>9</v>
      </c>
      <c r="B95" s="120" t="s">
        <v>751</v>
      </c>
      <c r="C95" s="74">
        <v>8</v>
      </c>
      <c r="D95" s="74">
        <v>37</v>
      </c>
      <c r="E95" s="33" t="s">
        <v>16</v>
      </c>
      <c r="F95" s="33">
        <v>2018</v>
      </c>
      <c r="G95" s="149" t="s">
        <v>752</v>
      </c>
      <c r="H95" s="36">
        <v>19.98</v>
      </c>
    </row>
    <row r="96" spans="1:8" ht="96">
      <c r="A96" s="33">
        <v>10</v>
      </c>
      <c r="B96" s="149" t="s">
        <v>301</v>
      </c>
      <c r="C96" s="33">
        <v>29</v>
      </c>
      <c r="D96" s="74">
        <v>99</v>
      </c>
      <c r="E96" s="33" t="s">
        <v>16</v>
      </c>
      <c r="F96" s="33">
        <v>2019</v>
      </c>
      <c r="G96" s="149" t="s">
        <v>753</v>
      </c>
      <c r="H96" s="36">
        <v>53.46</v>
      </c>
    </row>
    <row r="97" spans="1:8" s="55" customFormat="1" ht="14.25">
      <c r="A97" s="33" t="s">
        <v>754</v>
      </c>
      <c r="B97" s="50" t="s">
        <v>245</v>
      </c>
      <c r="C97" s="74">
        <f aca="true" t="shared" si="7" ref="C97:H97">SUM(C98:C104)</f>
        <v>70</v>
      </c>
      <c r="D97" s="74">
        <f t="shared" si="7"/>
        <v>285</v>
      </c>
      <c r="E97" s="74"/>
      <c r="F97" s="74"/>
      <c r="G97" s="80"/>
      <c r="H97" s="36">
        <f t="shared" si="7"/>
        <v>153.9</v>
      </c>
    </row>
    <row r="98" spans="1:8" ht="14.25">
      <c r="A98" s="33">
        <v>1</v>
      </c>
      <c r="B98" s="50" t="s">
        <v>755</v>
      </c>
      <c r="C98" s="33">
        <v>6</v>
      </c>
      <c r="D98" s="74">
        <v>21</v>
      </c>
      <c r="E98" s="33" t="s">
        <v>16</v>
      </c>
      <c r="F98" s="33">
        <v>2017</v>
      </c>
      <c r="G98" s="149" t="s">
        <v>703</v>
      </c>
      <c r="H98" s="36">
        <v>11.34</v>
      </c>
    </row>
    <row r="99" spans="1:8" ht="14.25">
      <c r="A99" s="33">
        <v>2</v>
      </c>
      <c r="B99" s="50" t="s">
        <v>756</v>
      </c>
      <c r="C99" s="33">
        <v>3</v>
      </c>
      <c r="D99" s="74">
        <v>11</v>
      </c>
      <c r="E99" s="33" t="s">
        <v>16</v>
      </c>
      <c r="F99" s="33">
        <v>2017</v>
      </c>
      <c r="G99" s="149" t="s">
        <v>757</v>
      </c>
      <c r="H99" s="36">
        <v>5.94</v>
      </c>
    </row>
    <row r="100" spans="1:8" ht="14.25">
      <c r="A100" s="33">
        <v>3</v>
      </c>
      <c r="B100" s="149" t="s">
        <v>463</v>
      </c>
      <c r="C100" s="33">
        <v>7</v>
      </c>
      <c r="D100" s="74">
        <v>26</v>
      </c>
      <c r="E100" s="33" t="s">
        <v>16</v>
      </c>
      <c r="F100" s="33">
        <v>2018</v>
      </c>
      <c r="G100" s="149" t="s">
        <v>758</v>
      </c>
      <c r="H100" s="36">
        <v>14.04</v>
      </c>
    </row>
    <row r="101" spans="1:8" ht="48">
      <c r="A101" s="33">
        <v>4</v>
      </c>
      <c r="B101" s="120" t="s">
        <v>759</v>
      </c>
      <c r="C101" s="33">
        <v>22</v>
      </c>
      <c r="D101" s="74">
        <v>93</v>
      </c>
      <c r="E101" s="33" t="s">
        <v>16</v>
      </c>
      <c r="F101" s="33">
        <v>2018</v>
      </c>
      <c r="G101" s="149" t="s">
        <v>760</v>
      </c>
      <c r="H101" s="36">
        <v>50.22</v>
      </c>
    </row>
    <row r="102" spans="1:8" ht="24">
      <c r="A102" s="33">
        <v>5</v>
      </c>
      <c r="B102" s="120" t="s">
        <v>761</v>
      </c>
      <c r="C102" s="33">
        <v>8</v>
      </c>
      <c r="D102" s="74">
        <v>35</v>
      </c>
      <c r="E102" s="33" t="s">
        <v>16</v>
      </c>
      <c r="F102" s="33">
        <v>2018</v>
      </c>
      <c r="G102" s="149" t="s">
        <v>762</v>
      </c>
      <c r="H102" s="36">
        <v>18.9</v>
      </c>
    </row>
    <row r="103" spans="1:8" ht="24">
      <c r="A103" s="33">
        <v>6</v>
      </c>
      <c r="B103" s="50" t="s">
        <v>465</v>
      </c>
      <c r="C103" s="33">
        <v>12</v>
      </c>
      <c r="D103" s="74">
        <v>48</v>
      </c>
      <c r="E103" s="33" t="s">
        <v>16</v>
      </c>
      <c r="F103" s="33">
        <v>2019</v>
      </c>
      <c r="G103" s="149" t="s">
        <v>763</v>
      </c>
      <c r="H103" s="36">
        <v>25.92</v>
      </c>
    </row>
    <row r="104" spans="1:8" ht="24">
      <c r="A104" s="33">
        <v>7</v>
      </c>
      <c r="B104" s="50" t="s">
        <v>764</v>
      </c>
      <c r="C104" s="33">
        <v>12</v>
      </c>
      <c r="D104" s="74">
        <v>51</v>
      </c>
      <c r="E104" s="33" t="s">
        <v>16</v>
      </c>
      <c r="F104" s="33">
        <v>2019</v>
      </c>
      <c r="G104" s="149" t="s">
        <v>765</v>
      </c>
      <c r="H104" s="36">
        <v>27.54</v>
      </c>
    </row>
    <row r="105" spans="1:8" s="55" customFormat="1" ht="14.25">
      <c r="A105" s="33" t="s">
        <v>766</v>
      </c>
      <c r="B105" s="50" t="s">
        <v>304</v>
      </c>
      <c r="C105" s="74">
        <f aca="true" t="shared" si="8" ref="C105:H105">SUM(C106:C122)</f>
        <v>229</v>
      </c>
      <c r="D105" s="74">
        <f t="shared" si="8"/>
        <v>931</v>
      </c>
      <c r="E105" s="74"/>
      <c r="F105" s="74"/>
      <c r="G105" s="80"/>
      <c r="H105" s="36">
        <f t="shared" si="8"/>
        <v>502.74</v>
      </c>
    </row>
    <row r="106" spans="1:8" ht="14.25">
      <c r="A106" s="33">
        <v>1</v>
      </c>
      <c r="B106" s="150" t="s">
        <v>767</v>
      </c>
      <c r="C106" s="33">
        <v>26</v>
      </c>
      <c r="D106" s="74">
        <v>106</v>
      </c>
      <c r="E106" s="33" t="s">
        <v>16</v>
      </c>
      <c r="F106" s="33">
        <v>2017</v>
      </c>
      <c r="G106" s="149" t="s">
        <v>768</v>
      </c>
      <c r="H106" s="36">
        <v>57.24</v>
      </c>
    </row>
    <row r="107" spans="1:8" ht="24">
      <c r="A107" s="33">
        <v>2</v>
      </c>
      <c r="B107" s="150" t="s">
        <v>769</v>
      </c>
      <c r="C107" s="33">
        <v>31</v>
      </c>
      <c r="D107" s="74">
        <v>121</v>
      </c>
      <c r="E107" s="33" t="s">
        <v>16</v>
      </c>
      <c r="F107" s="33">
        <v>2017</v>
      </c>
      <c r="G107" s="149" t="s">
        <v>770</v>
      </c>
      <c r="H107" s="36">
        <v>65.34</v>
      </c>
    </row>
    <row r="108" spans="1:8" ht="14.25">
      <c r="A108" s="33">
        <v>3</v>
      </c>
      <c r="B108" s="150" t="s">
        <v>771</v>
      </c>
      <c r="C108" s="33">
        <v>25</v>
      </c>
      <c r="D108" s="74">
        <v>104</v>
      </c>
      <c r="E108" s="33" t="s">
        <v>16</v>
      </c>
      <c r="F108" s="33">
        <v>2017</v>
      </c>
      <c r="G108" s="149" t="s">
        <v>772</v>
      </c>
      <c r="H108" s="36">
        <v>56.16</v>
      </c>
    </row>
    <row r="109" spans="1:8" ht="14.25">
      <c r="A109" s="33">
        <v>4</v>
      </c>
      <c r="B109" s="150" t="s">
        <v>773</v>
      </c>
      <c r="C109" s="74">
        <v>2</v>
      </c>
      <c r="D109" s="74">
        <v>10</v>
      </c>
      <c r="E109" s="33" t="s">
        <v>16</v>
      </c>
      <c r="F109" s="33">
        <v>2018</v>
      </c>
      <c r="G109" s="149" t="s">
        <v>774</v>
      </c>
      <c r="H109" s="36">
        <v>5.4</v>
      </c>
    </row>
    <row r="110" spans="1:8" ht="36">
      <c r="A110" s="33">
        <v>5</v>
      </c>
      <c r="B110" s="150" t="s">
        <v>516</v>
      </c>
      <c r="C110" s="74">
        <v>27</v>
      </c>
      <c r="D110" s="74">
        <v>131</v>
      </c>
      <c r="E110" s="33" t="s">
        <v>16</v>
      </c>
      <c r="F110" s="33">
        <v>2018</v>
      </c>
      <c r="G110" s="149" t="s">
        <v>775</v>
      </c>
      <c r="H110" s="36">
        <v>70.74</v>
      </c>
    </row>
    <row r="111" spans="1:8" ht="14.25">
      <c r="A111" s="33">
        <v>6</v>
      </c>
      <c r="B111" s="150" t="s">
        <v>519</v>
      </c>
      <c r="C111" s="74">
        <v>12</v>
      </c>
      <c r="D111" s="74">
        <v>37</v>
      </c>
      <c r="E111" s="33" t="s">
        <v>16</v>
      </c>
      <c r="F111" s="33">
        <v>2018</v>
      </c>
      <c r="G111" s="149" t="s">
        <v>776</v>
      </c>
      <c r="H111" s="36">
        <v>19.98</v>
      </c>
    </row>
    <row r="112" spans="1:8" ht="14.25">
      <c r="A112" s="33">
        <v>7</v>
      </c>
      <c r="B112" s="150" t="s">
        <v>777</v>
      </c>
      <c r="C112" s="74">
        <v>9</v>
      </c>
      <c r="D112" s="74">
        <v>37</v>
      </c>
      <c r="E112" s="33" t="s">
        <v>16</v>
      </c>
      <c r="F112" s="33">
        <v>2018</v>
      </c>
      <c r="G112" s="149" t="s">
        <v>778</v>
      </c>
      <c r="H112" s="36">
        <v>19.98</v>
      </c>
    </row>
    <row r="113" spans="1:8" ht="24">
      <c r="A113" s="33">
        <v>8</v>
      </c>
      <c r="B113" s="150" t="s">
        <v>779</v>
      </c>
      <c r="C113" s="74">
        <v>5</v>
      </c>
      <c r="D113" s="74">
        <v>19</v>
      </c>
      <c r="E113" s="33" t="s">
        <v>16</v>
      </c>
      <c r="F113" s="33">
        <v>2018</v>
      </c>
      <c r="G113" s="149" t="s">
        <v>780</v>
      </c>
      <c r="H113" s="36">
        <v>10.26</v>
      </c>
    </row>
    <row r="114" spans="1:8" ht="24">
      <c r="A114" s="33">
        <v>9</v>
      </c>
      <c r="B114" s="150" t="s">
        <v>781</v>
      </c>
      <c r="C114" s="74">
        <v>9</v>
      </c>
      <c r="D114" s="74">
        <v>31</v>
      </c>
      <c r="E114" s="33" t="s">
        <v>16</v>
      </c>
      <c r="F114" s="33">
        <v>2018</v>
      </c>
      <c r="G114" s="149" t="s">
        <v>782</v>
      </c>
      <c r="H114" s="36">
        <v>16.74</v>
      </c>
    </row>
    <row r="115" spans="1:8" ht="14.25">
      <c r="A115" s="33">
        <v>10</v>
      </c>
      <c r="B115" s="150" t="s">
        <v>783</v>
      </c>
      <c r="C115" s="74">
        <v>6</v>
      </c>
      <c r="D115" s="74">
        <v>25</v>
      </c>
      <c r="E115" s="33" t="s">
        <v>16</v>
      </c>
      <c r="F115" s="33">
        <v>2018</v>
      </c>
      <c r="G115" s="149" t="s">
        <v>784</v>
      </c>
      <c r="H115" s="36">
        <v>13.5</v>
      </c>
    </row>
    <row r="116" spans="1:8" ht="24">
      <c r="A116" s="33">
        <v>11</v>
      </c>
      <c r="B116" s="149" t="s">
        <v>521</v>
      </c>
      <c r="C116" s="33">
        <v>24</v>
      </c>
      <c r="D116" s="74">
        <v>81</v>
      </c>
      <c r="E116" s="33" t="s">
        <v>16</v>
      </c>
      <c r="F116" s="33">
        <v>2019</v>
      </c>
      <c r="G116" s="149" t="s">
        <v>785</v>
      </c>
      <c r="H116" s="36">
        <v>43.74</v>
      </c>
    </row>
    <row r="117" spans="1:8" ht="24">
      <c r="A117" s="33">
        <v>12</v>
      </c>
      <c r="B117" s="149" t="s">
        <v>786</v>
      </c>
      <c r="C117" s="33">
        <v>6</v>
      </c>
      <c r="D117" s="74">
        <v>28</v>
      </c>
      <c r="E117" s="33" t="s">
        <v>16</v>
      </c>
      <c r="F117" s="33">
        <v>2019</v>
      </c>
      <c r="G117" s="149" t="s">
        <v>787</v>
      </c>
      <c r="H117" s="36">
        <v>15.12</v>
      </c>
    </row>
    <row r="118" spans="1:8" ht="24">
      <c r="A118" s="33">
        <v>13</v>
      </c>
      <c r="B118" s="149" t="s">
        <v>788</v>
      </c>
      <c r="C118" s="33">
        <v>6</v>
      </c>
      <c r="D118" s="74">
        <v>25</v>
      </c>
      <c r="E118" s="33" t="s">
        <v>16</v>
      </c>
      <c r="F118" s="33">
        <v>2019</v>
      </c>
      <c r="G118" s="149" t="s">
        <v>789</v>
      </c>
      <c r="H118" s="36">
        <v>13.5</v>
      </c>
    </row>
    <row r="119" spans="1:8" ht="24">
      <c r="A119" s="33">
        <v>14</v>
      </c>
      <c r="B119" s="149" t="s">
        <v>790</v>
      </c>
      <c r="C119" s="33">
        <v>4</v>
      </c>
      <c r="D119" s="74">
        <v>14</v>
      </c>
      <c r="E119" s="33" t="s">
        <v>16</v>
      </c>
      <c r="F119" s="33">
        <v>2019</v>
      </c>
      <c r="G119" s="149" t="s">
        <v>791</v>
      </c>
      <c r="H119" s="36">
        <v>7.56</v>
      </c>
    </row>
    <row r="120" spans="1:8" ht="24">
      <c r="A120" s="33">
        <v>15</v>
      </c>
      <c r="B120" s="149" t="s">
        <v>792</v>
      </c>
      <c r="C120" s="33">
        <v>12</v>
      </c>
      <c r="D120" s="74">
        <v>65</v>
      </c>
      <c r="E120" s="33" t="s">
        <v>16</v>
      </c>
      <c r="F120" s="33">
        <v>2019</v>
      </c>
      <c r="G120" s="149" t="s">
        <v>793</v>
      </c>
      <c r="H120" s="36">
        <v>35.1</v>
      </c>
    </row>
    <row r="121" spans="1:8" ht="24">
      <c r="A121" s="33">
        <v>16</v>
      </c>
      <c r="B121" s="149" t="s">
        <v>794</v>
      </c>
      <c r="C121" s="33">
        <v>2</v>
      </c>
      <c r="D121" s="74">
        <v>9</v>
      </c>
      <c r="E121" s="33" t="s">
        <v>16</v>
      </c>
      <c r="F121" s="33">
        <v>2019</v>
      </c>
      <c r="G121" s="149" t="s">
        <v>795</v>
      </c>
      <c r="H121" s="36">
        <v>4.86</v>
      </c>
    </row>
    <row r="122" spans="1:8" ht="24">
      <c r="A122" s="33">
        <v>17</v>
      </c>
      <c r="B122" s="149" t="s">
        <v>796</v>
      </c>
      <c r="C122" s="33">
        <v>23</v>
      </c>
      <c r="D122" s="74">
        <v>88</v>
      </c>
      <c r="E122" s="33" t="s">
        <v>16</v>
      </c>
      <c r="F122" s="33">
        <v>2019</v>
      </c>
      <c r="G122" s="149" t="s">
        <v>797</v>
      </c>
      <c r="H122" s="36">
        <v>47.52</v>
      </c>
    </row>
    <row r="123" spans="1:8" s="55" customFormat="1" ht="14.25">
      <c r="A123" s="33" t="s">
        <v>798</v>
      </c>
      <c r="B123" s="50" t="s">
        <v>186</v>
      </c>
      <c r="C123" s="74">
        <f aca="true" t="shared" si="9" ref="C123:H123">SUM(C124:C130)</f>
        <v>101</v>
      </c>
      <c r="D123" s="74">
        <f t="shared" si="9"/>
        <v>488</v>
      </c>
      <c r="E123" s="74"/>
      <c r="F123" s="74"/>
      <c r="G123" s="80"/>
      <c r="H123" s="36">
        <f t="shared" si="9"/>
        <v>256.5</v>
      </c>
    </row>
    <row r="124" spans="1:8" ht="14.25">
      <c r="A124" s="33">
        <v>1</v>
      </c>
      <c r="B124" s="50" t="s">
        <v>799</v>
      </c>
      <c r="C124" s="33">
        <v>18</v>
      </c>
      <c r="D124" s="74">
        <v>106</v>
      </c>
      <c r="E124" s="33" t="s">
        <v>16</v>
      </c>
      <c r="F124" s="33">
        <v>2017</v>
      </c>
      <c r="G124" s="149" t="s">
        <v>800</v>
      </c>
      <c r="H124" s="36">
        <v>57.24</v>
      </c>
    </row>
    <row r="125" spans="1:8" ht="14.25">
      <c r="A125" s="33">
        <v>2</v>
      </c>
      <c r="B125" s="50" t="s">
        <v>801</v>
      </c>
      <c r="C125" s="33">
        <v>9</v>
      </c>
      <c r="D125" s="74">
        <v>38</v>
      </c>
      <c r="E125" s="33" t="s">
        <v>16</v>
      </c>
      <c r="F125" s="33">
        <v>2017</v>
      </c>
      <c r="G125" s="149" t="s">
        <v>802</v>
      </c>
      <c r="H125" s="36">
        <v>20.52</v>
      </c>
    </row>
    <row r="126" spans="1:8" ht="24">
      <c r="A126" s="33">
        <v>3</v>
      </c>
      <c r="B126" s="50" t="s">
        <v>191</v>
      </c>
      <c r="C126" s="33">
        <v>16</v>
      </c>
      <c r="D126" s="74">
        <v>70</v>
      </c>
      <c r="E126" s="33" t="s">
        <v>16</v>
      </c>
      <c r="F126" s="33">
        <v>2018</v>
      </c>
      <c r="G126" s="149" t="s">
        <v>803</v>
      </c>
      <c r="H126" s="36">
        <v>37.8</v>
      </c>
    </row>
    <row r="127" spans="1:8" ht="24">
      <c r="A127" s="33">
        <v>4</v>
      </c>
      <c r="B127" s="50" t="s">
        <v>804</v>
      </c>
      <c r="C127" s="33">
        <v>13</v>
      </c>
      <c r="D127" s="74">
        <v>56</v>
      </c>
      <c r="E127" s="33" t="s">
        <v>16</v>
      </c>
      <c r="F127" s="33">
        <v>2018</v>
      </c>
      <c r="G127" s="149" t="s">
        <v>805</v>
      </c>
      <c r="H127" s="36">
        <v>30.24</v>
      </c>
    </row>
    <row r="128" spans="1:8" ht="24">
      <c r="A128" s="33">
        <v>5</v>
      </c>
      <c r="B128" s="50" t="s">
        <v>806</v>
      </c>
      <c r="C128" s="33">
        <v>16</v>
      </c>
      <c r="D128" s="74">
        <v>61</v>
      </c>
      <c r="E128" s="33" t="s">
        <v>16</v>
      </c>
      <c r="F128" s="33">
        <v>2018</v>
      </c>
      <c r="G128" s="149" t="s">
        <v>807</v>
      </c>
      <c r="H128" s="36">
        <v>32.94</v>
      </c>
    </row>
    <row r="129" spans="1:8" ht="14.25">
      <c r="A129" s="33">
        <v>6</v>
      </c>
      <c r="B129" s="50" t="s">
        <v>193</v>
      </c>
      <c r="C129" s="33">
        <v>19</v>
      </c>
      <c r="D129" s="74">
        <v>111</v>
      </c>
      <c r="E129" s="33" t="s">
        <v>16</v>
      </c>
      <c r="F129" s="33">
        <v>2019</v>
      </c>
      <c r="G129" s="149" t="s">
        <v>800</v>
      </c>
      <c r="H129" s="36">
        <v>57.24</v>
      </c>
    </row>
    <row r="130" spans="1:8" ht="14.25">
      <c r="A130" s="33">
        <v>7</v>
      </c>
      <c r="B130" s="50" t="s">
        <v>808</v>
      </c>
      <c r="C130" s="33">
        <v>10</v>
      </c>
      <c r="D130" s="74">
        <v>46</v>
      </c>
      <c r="E130" s="33" t="s">
        <v>16</v>
      </c>
      <c r="F130" s="33">
        <v>2019</v>
      </c>
      <c r="G130" s="149" t="s">
        <v>802</v>
      </c>
      <c r="H130" s="36">
        <v>20.52</v>
      </c>
    </row>
    <row r="131" spans="1:8" s="55" customFormat="1" ht="14.25">
      <c r="A131" s="33" t="s">
        <v>809</v>
      </c>
      <c r="B131" s="50" t="s">
        <v>226</v>
      </c>
      <c r="C131" s="74">
        <f aca="true" t="shared" si="10" ref="C131:H131">SUM(C132:C153)</f>
        <v>523</v>
      </c>
      <c r="D131" s="74">
        <f t="shared" si="10"/>
        <v>2248</v>
      </c>
      <c r="E131" s="74"/>
      <c r="F131" s="74"/>
      <c r="G131" s="80"/>
      <c r="H131" s="36">
        <f t="shared" si="10"/>
        <v>1213.92</v>
      </c>
    </row>
    <row r="132" spans="1:8" ht="14.25">
      <c r="A132" s="33">
        <v>1</v>
      </c>
      <c r="B132" s="50" t="s">
        <v>810</v>
      </c>
      <c r="C132" s="33">
        <v>75</v>
      </c>
      <c r="D132" s="74">
        <v>359</v>
      </c>
      <c r="E132" s="33" t="s">
        <v>16</v>
      </c>
      <c r="F132" s="33">
        <v>2017</v>
      </c>
      <c r="G132" s="149" t="s">
        <v>811</v>
      </c>
      <c r="H132" s="36">
        <v>193.86</v>
      </c>
    </row>
    <row r="133" spans="1:8" ht="14.25">
      <c r="A133" s="33">
        <v>2</v>
      </c>
      <c r="B133" s="50" t="s">
        <v>812</v>
      </c>
      <c r="C133" s="33">
        <v>30</v>
      </c>
      <c r="D133" s="74">
        <v>138</v>
      </c>
      <c r="E133" s="33" t="s">
        <v>16</v>
      </c>
      <c r="F133" s="33">
        <v>2017</v>
      </c>
      <c r="G133" s="149" t="s">
        <v>813</v>
      </c>
      <c r="H133" s="36">
        <v>74.52</v>
      </c>
    </row>
    <row r="134" spans="1:8" ht="14.25">
      <c r="A134" s="33">
        <v>3</v>
      </c>
      <c r="B134" s="50" t="s">
        <v>814</v>
      </c>
      <c r="C134" s="33">
        <v>12</v>
      </c>
      <c r="D134" s="74">
        <v>70</v>
      </c>
      <c r="E134" s="33" t="s">
        <v>16</v>
      </c>
      <c r="F134" s="33">
        <v>2017</v>
      </c>
      <c r="G134" s="149" t="s">
        <v>815</v>
      </c>
      <c r="H134" s="36">
        <v>37.8</v>
      </c>
    </row>
    <row r="135" spans="1:8" ht="14.25">
      <c r="A135" s="33">
        <v>4</v>
      </c>
      <c r="B135" s="50" t="s">
        <v>816</v>
      </c>
      <c r="C135" s="33">
        <v>25</v>
      </c>
      <c r="D135" s="74">
        <v>109</v>
      </c>
      <c r="E135" s="33" t="s">
        <v>16</v>
      </c>
      <c r="F135" s="33">
        <v>2017</v>
      </c>
      <c r="G135" s="149" t="s">
        <v>817</v>
      </c>
      <c r="H135" s="36">
        <v>58.86</v>
      </c>
    </row>
    <row r="136" spans="1:8" ht="36">
      <c r="A136" s="33">
        <v>5</v>
      </c>
      <c r="B136" s="50" t="s">
        <v>233</v>
      </c>
      <c r="C136" s="33">
        <v>44</v>
      </c>
      <c r="D136" s="74">
        <v>183</v>
      </c>
      <c r="E136" s="33" t="s">
        <v>16</v>
      </c>
      <c r="F136" s="33">
        <v>2018</v>
      </c>
      <c r="G136" s="149" t="s">
        <v>818</v>
      </c>
      <c r="H136" s="36">
        <v>98.82</v>
      </c>
    </row>
    <row r="137" spans="1:8" ht="24">
      <c r="A137" s="33">
        <v>6</v>
      </c>
      <c r="B137" s="50" t="s">
        <v>236</v>
      </c>
      <c r="C137" s="33">
        <v>10</v>
      </c>
      <c r="D137" s="74">
        <v>38</v>
      </c>
      <c r="E137" s="33" t="s">
        <v>16</v>
      </c>
      <c r="F137" s="33">
        <v>2018</v>
      </c>
      <c r="G137" s="149" t="s">
        <v>819</v>
      </c>
      <c r="H137" s="36">
        <v>20.52</v>
      </c>
    </row>
    <row r="138" spans="1:8" ht="24">
      <c r="A138" s="33">
        <v>7</v>
      </c>
      <c r="B138" s="50" t="s">
        <v>238</v>
      </c>
      <c r="C138" s="33">
        <v>35</v>
      </c>
      <c r="D138" s="74">
        <v>143</v>
      </c>
      <c r="E138" s="33" t="s">
        <v>16</v>
      </c>
      <c r="F138" s="33">
        <v>2018</v>
      </c>
      <c r="G138" s="149" t="s">
        <v>820</v>
      </c>
      <c r="H138" s="36">
        <v>77.22</v>
      </c>
    </row>
    <row r="139" spans="1:8" ht="24">
      <c r="A139" s="33">
        <v>8</v>
      </c>
      <c r="B139" s="50" t="s">
        <v>821</v>
      </c>
      <c r="C139" s="33">
        <v>15</v>
      </c>
      <c r="D139" s="74">
        <v>63</v>
      </c>
      <c r="E139" s="33" t="s">
        <v>16</v>
      </c>
      <c r="F139" s="33">
        <v>2018</v>
      </c>
      <c r="G139" s="149" t="s">
        <v>822</v>
      </c>
      <c r="H139" s="36">
        <v>34.02</v>
      </c>
    </row>
    <row r="140" spans="1:8" ht="36">
      <c r="A140" s="33">
        <v>9</v>
      </c>
      <c r="B140" s="50" t="s">
        <v>823</v>
      </c>
      <c r="C140" s="33">
        <v>45</v>
      </c>
      <c r="D140" s="74">
        <v>176</v>
      </c>
      <c r="E140" s="33" t="s">
        <v>16</v>
      </c>
      <c r="F140" s="33">
        <v>2018</v>
      </c>
      <c r="G140" s="149" t="s">
        <v>824</v>
      </c>
      <c r="H140" s="36">
        <v>95.04</v>
      </c>
    </row>
    <row r="141" spans="1:8" ht="24">
      <c r="A141" s="33">
        <v>10</v>
      </c>
      <c r="B141" s="50" t="s">
        <v>825</v>
      </c>
      <c r="C141" s="33">
        <v>19</v>
      </c>
      <c r="D141" s="74">
        <v>70</v>
      </c>
      <c r="E141" s="33" t="s">
        <v>16</v>
      </c>
      <c r="F141" s="33">
        <v>2018</v>
      </c>
      <c r="G141" s="149" t="s">
        <v>826</v>
      </c>
      <c r="H141" s="36">
        <v>37.8</v>
      </c>
    </row>
    <row r="142" spans="1:8" ht="24">
      <c r="A142" s="33">
        <v>11</v>
      </c>
      <c r="B142" s="50" t="s">
        <v>827</v>
      </c>
      <c r="C142" s="33">
        <v>8</v>
      </c>
      <c r="D142" s="74">
        <v>36</v>
      </c>
      <c r="E142" s="33" t="s">
        <v>16</v>
      </c>
      <c r="F142" s="33">
        <v>2018</v>
      </c>
      <c r="G142" s="149" t="s">
        <v>828</v>
      </c>
      <c r="H142" s="36">
        <v>19.44</v>
      </c>
    </row>
    <row r="143" spans="1:8" ht="24">
      <c r="A143" s="33">
        <v>12</v>
      </c>
      <c r="B143" s="50" t="s">
        <v>829</v>
      </c>
      <c r="C143" s="33">
        <v>13</v>
      </c>
      <c r="D143" s="74">
        <v>72</v>
      </c>
      <c r="E143" s="33" t="s">
        <v>16</v>
      </c>
      <c r="F143" s="33">
        <v>2018</v>
      </c>
      <c r="G143" s="149" t="s">
        <v>830</v>
      </c>
      <c r="H143" s="36">
        <v>38.88</v>
      </c>
    </row>
    <row r="144" spans="1:8" ht="24">
      <c r="A144" s="33">
        <v>13</v>
      </c>
      <c r="B144" s="50" t="s">
        <v>241</v>
      </c>
      <c r="C144" s="33">
        <v>53</v>
      </c>
      <c r="D144" s="74">
        <v>199</v>
      </c>
      <c r="E144" s="33" t="s">
        <v>16</v>
      </c>
      <c r="F144" s="33">
        <v>2019</v>
      </c>
      <c r="G144" s="149" t="s">
        <v>831</v>
      </c>
      <c r="H144" s="36">
        <v>107.46</v>
      </c>
    </row>
    <row r="145" spans="1:8" ht="24">
      <c r="A145" s="33">
        <v>14</v>
      </c>
      <c r="B145" s="50" t="s">
        <v>832</v>
      </c>
      <c r="C145" s="33">
        <v>36</v>
      </c>
      <c r="D145" s="74">
        <v>170</v>
      </c>
      <c r="E145" s="33" t="s">
        <v>16</v>
      </c>
      <c r="F145" s="33">
        <v>2019</v>
      </c>
      <c r="G145" s="149" t="s">
        <v>833</v>
      </c>
      <c r="H145" s="36">
        <v>91.8</v>
      </c>
    </row>
    <row r="146" spans="1:8" ht="24">
      <c r="A146" s="33">
        <v>15</v>
      </c>
      <c r="B146" s="50" t="s">
        <v>834</v>
      </c>
      <c r="C146" s="33">
        <v>9</v>
      </c>
      <c r="D146" s="74">
        <v>26</v>
      </c>
      <c r="E146" s="33" t="s">
        <v>16</v>
      </c>
      <c r="F146" s="33">
        <v>2019</v>
      </c>
      <c r="G146" s="149" t="s">
        <v>835</v>
      </c>
      <c r="H146" s="36">
        <v>14.04</v>
      </c>
    </row>
    <row r="147" spans="1:8" ht="36">
      <c r="A147" s="33">
        <v>16</v>
      </c>
      <c r="B147" s="50" t="s">
        <v>836</v>
      </c>
      <c r="C147" s="33">
        <v>9</v>
      </c>
      <c r="D147" s="74">
        <v>34</v>
      </c>
      <c r="E147" s="33" t="s">
        <v>16</v>
      </c>
      <c r="F147" s="33">
        <v>2019</v>
      </c>
      <c r="G147" s="149" t="s">
        <v>837</v>
      </c>
      <c r="H147" s="36">
        <v>18.36</v>
      </c>
    </row>
    <row r="148" spans="1:8" ht="24">
      <c r="A148" s="33">
        <v>17</v>
      </c>
      <c r="B148" s="50" t="s">
        <v>838</v>
      </c>
      <c r="C148" s="33">
        <v>17</v>
      </c>
      <c r="D148" s="74">
        <v>78</v>
      </c>
      <c r="E148" s="33" t="s">
        <v>16</v>
      </c>
      <c r="F148" s="33">
        <v>2019</v>
      </c>
      <c r="G148" s="149" t="s">
        <v>839</v>
      </c>
      <c r="H148" s="36">
        <v>42.12</v>
      </c>
    </row>
    <row r="149" spans="1:8" ht="14.25">
      <c r="A149" s="33">
        <v>18</v>
      </c>
      <c r="B149" s="50" t="s">
        <v>840</v>
      </c>
      <c r="C149" s="33">
        <v>16</v>
      </c>
      <c r="D149" s="74">
        <v>57</v>
      </c>
      <c r="E149" s="33" t="s">
        <v>16</v>
      </c>
      <c r="F149" s="33">
        <v>2019</v>
      </c>
      <c r="G149" s="149" t="s">
        <v>841</v>
      </c>
      <c r="H149" s="36">
        <v>30.78</v>
      </c>
    </row>
    <row r="150" spans="1:8" ht="24">
      <c r="A150" s="33">
        <v>19</v>
      </c>
      <c r="B150" s="50" t="s">
        <v>842</v>
      </c>
      <c r="C150" s="33">
        <v>20</v>
      </c>
      <c r="D150" s="74">
        <v>89</v>
      </c>
      <c r="E150" s="33" t="s">
        <v>16</v>
      </c>
      <c r="F150" s="33">
        <v>2019</v>
      </c>
      <c r="G150" s="149" t="s">
        <v>843</v>
      </c>
      <c r="H150" s="36">
        <v>48.06</v>
      </c>
    </row>
    <row r="151" spans="1:8" ht="24">
      <c r="A151" s="33">
        <v>20</v>
      </c>
      <c r="B151" s="50" t="s">
        <v>844</v>
      </c>
      <c r="C151" s="33">
        <v>16</v>
      </c>
      <c r="D151" s="74">
        <v>58</v>
      </c>
      <c r="E151" s="33" t="s">
        <v>16</v>
      </c>
      <c r="F151" s="33">
        <v>2019</v>
      </c>
      <c r="G151" s="149" t="s">
        <v>845</v>
      </c>
      <c r="H151" s="36">
        <v>31.32</v>
      </c>
    </row>
    <row r="152" spans="1:8" ht="24">
      <c r="A152" s="33">
        <v>21</v>
      </c>
      <c r="B152" s="50" t="s">
        <v>846</v>
      </c>
      <c r="C152" s="33">
        <v>8</v>
      </c>
      <c r="D152" s="74">
        <v>39</v>
      </c>
      <c r="E152" s="33" t="s">
        <v>16</v>
      </c>
      <c r="F152" s="33">
        <v>2019</v>
      </c>
      <c r="G152" s="149" t="s">
        <v>847</v>
      </c>
      <c r="H152" s="36">
        <v>21.06</v>
      </c>
    </row>
    <row r="153" spans="1:8" ht="24">
      <c r="A153" s="33">
        <v>22</v>
      </c>
      <c r="B153" s="50" t="s">
        <v>848</v>
      </c>
      <c r="C153" s="33">
        <v>8</v>
      </c>
      <c r="D153" s="74">
        <v>41</v>
      </c>
      <c r="E153" s="33" t="s">
        <v>16</v>
      </c>
      <c r="F153" s="33">
        <v>2019</v>
      </c>
      <c r="G153" s="149" t="s">
        <v>849</v>
      </c>
      <c r="H153" s="36">
        <v>22.14</v>
      </c>
    </row>
    <row r="154" spans="1:8" s="55" customFormat="1" ht="14.25">
      <c r="A154" s="33" t="s">
        <v>850</v>
      </c>
      <c r="B154" s="50" t="s">
        <v>173</v>
      </c>
      <c r="C154" s="74">
        <f aca="true" t="shared" si="11" ref="C154:H154">SUM(C155:C169)</f>
        <v>314</v>
      </c>
      <c r="D154" s="74">
        <f t="shared" si="11"/>
        <v>1266</v>
      </c>
      <c r="E154" s="74"/>
      <c r="F154" s="74"/>
      <c r="G154" s="149"/>
      <c r="H154" s="36">
        <f t="shared" si="11"/>
        <v>683.64</v>
      </c>
    </row>
    <row r="155" spans="1:8" ht="24">
      <c r="A155" s="33">
        <v>1</v>
      </c>
      <c r="B155" s="150" t="s">
        <v>851</v>
      </c>
      <c r="C155" s="33">
        <v>12</v>
      </c>
      <c r="D155" s="74">
        <v>43</v>
      </c>
      <c r="E155" s="33" t="s">
        <v>16</v>
      </c>
      <c r="F155" s="33">
        <v>2017</v>
      </c>
      <c r="G155" s="149" t="s">
        <v>852</v>
      </c>
      <c r="H155" s="36">
        <v>23.22</v>
      </c>
    </row>
    <row r="156" spans="1:8" ht="14.25">
      <c r="A156" s="33">
        <v>2</v>
      </c>
      <c r="B156" s="150" t="s">
        <v>853</v>
      </c>
      <c r="C156" s="33">
        <v>11</v>
      </c>
      <c r="D156" s="74">
        <v>40</v>
      </c>
      <c r="E156" s="33" t="s">
        <v>16</v>
      </c>
      <c r="F156" s="33">
        <v>2017</v>
      </c>
      <c r="G156" s="149" t="s">
        <v>854</v>
      </c>
      <c r="H156" s="36">
        <v>21.6</v>
      </c>
    </row>
    <row r="157" spans="1:8" ht="24">
      <c r="A157" s="33">
        <v>3</v>
      </c>
      <c r="B157" s="150" t="s">
        <v>855</v>
      </c>
      <c r="C157" s="33">
        <v>12</v>
      </c>
      <c r="D157" s="74">
        <v>50</v>
      </c>
      <c r="E157" s="33" t="s">
        <v>16</v>
      </c>
      <c r="F157" s="33">
        <v>2017</v>
      </c>
      <c r="G157" s="149" t="s">
        <v>856</v>
      </c>
      <c r="H157" s="36">
        <v>27</v>
      </c>
    </row>
    <row r="158" spans="1:8" ht="24">
      <c r="A158" s="33">
        <v>4</v>
      </c>
      <c r="B158" s="150" t="s">
        <v>857</v>
      </c>
      <c r="C158" s="33">
        <v>28</v>
      </c>
      <c r="D158" s="74">
        <v>111</v>
      </c>
      <c r="E158" s="33" t="s">
        <v>16</v>
      </c>
      <c r="F158" s="33">
        <v>2017</v>
      </c>
      <c r="G158" s="149" t="s">
        <v>856</v>
      </c>
      <c r="H158" s="36">
        <v>59.94</v>
      </c>
    </row>
    <row r="159" spans="1:8" ht="14.25">
      <c r="A159" s="33">
        <v>5</v>
      </c>
      <c r="B159" s="150" t="s">
        <v>858</v>
      </c>
      <c r="C159" s="33">
        <v>4</v>
      </c>
      <c r="D159" s="74">
        <v>12</v>
      </c>
      <c r="E159" s="33" t="s">
        <v>16</v>
      </c>
      <c r="F159" s="33">
        <v>2017</v>
      </c>
      <c r="G159" s="149" t="s">
        <v>859</v>
      </c>
      <c r="H159" s="36">
        <v>6.48</v>
      </c>
    </row>
    <row r="160" spans="1:8" ht="60">
      <c r="A160" s="33">
        <v>6</v>
      </c>
      <c r="B160" s="150" t="s">
        <v>860</v>
      </c>
      <c r="C160" s="33">
        <v>15</v>
      </c>
      <c r="D160" s="74">
        <v>41</v>
      </c>
      <c r="E160" s="33" t="s">
        <v>16</v>
      </c>
      <c r="F160" s="33">
        <v>2017</v>
      </c>
      <c r="G160" s="149" t="s">
        <v>861</v>
      </c>
      <c r="H160" s="36">
        <v>22.14</v>
      </c>
    </row>
    <row r="161" spans="1:8" ht="24">
      <c r="A161" s="33">
        <v>7</v>
      </c>
      <c r="B161" s="150" t="s">
        <v>862</v>
      </c>
      <c r="C161" s="33">
        <v>7</v>
      </c>
      <c r="D161" s="74">
        <v>33</v>
      </c>
      <c r="E161" s="33" t="s">
        <v>16</v>
      </c>
      <c r="F161" s="33">
        <v>2017</v>
      </c>
      <c r="G161" s="149" t="s">
        <v>856</v>
      </c>
      <c r="H161" s="36">
        <v>17.82</v>
      </c>
    </row>
    <row r="162" spans="1:8" ht="14.25">
      <c r="A162" s="33">
        <v>8</v>
      </c>
      <c r="B162" s="150" t="s">
        <v>863</v>
      </c>
      <c r="C162" s="33">
        <v>8</v>
      </c>
      <c r="D162" s="74">
        <v>29</v>
      </c>
      <c r="E162" s="33" t="s">
        <v>16</v>
      </c>
      <c r="F162" s="33">
        <v>2017</v>
      </c>
      <c r="G162" s="149" t="s">
        <v>864</v>
      </c>
      <c r="H162" s="36">
        <v>15.66</v>
      </c>
    </row>
    <row r="163" spans="1:8" ht="48">
      <c r="A163" s="33">
        <v>9</v>
      </c>
      <c r="B163" s="150" t="s">
        <v>423</v>
      </c>
      <c r="C163" s="33">
        <v>30</v>
      </c>
      <c r="D163" s="74">
        <v>131</v>
      </c>
      <c r="E163" s="33" t="s">
        <v>16</v>
      </c>
      <c r="F163" s="33">
        <v>2018</v>
      </c>
      <c r="G163" s="149" t="s">
        <v>865</v>
      </c>
      <c r="H163" s="36">
        <v>70.74</v>
      </c>
    </row>
    <row r="164" spans="1:8" ht="60">
      <c r="A164" s="33">
        <v>10</v>
      </c>
      <c r="B164" s="150" t="s">
        <v>866</v>
      </c>
      <c r="C164" s="33">
        <v>36</v>
      </c>
      <c r="D164" s="74">
        <v>191</v>
      </c>
      <c r="E164" s="33" t="s">
        <v>16</v>
      </c>
      <c r="F164" s="33">
        <v>2018</v>
      </c>
      <c r="G164" s="149" t="s">
        <v>867</v>
      </c>
      <c r="H164" s="36">
        <v>103.14</v>
      </c>
    </row>
    <row r="165" spans="1:8" ht="48">
      <c r="A165" s="33">
        <v>11</v>
      </c>
      <c r="B165" s="150" t="s">
        <v>868</v>
      </c>
      <c r="C165" s="33">
        <v>27</v>
      </c>
      <c r="D165" s="74">
        <v>122</v>
      </c>
      <c r="E165" s="33" t="s">
        <v>16</v>
      </c>
      <c r="F165" s="33">
        <v>2018</v>
      </c>
      <c r="G165" s="149" t="s">
        <v>869</v>
      </c>
      <c r="H165" s="36">
        <v>65.88</v>
      </c>
    </row>
    <row r="166" spans="1:8" ht="60">
      <c r="A166" s="33">
        <v>12</v>
      </c>
      <c r="B166" s="150" t="s">
        <v>870</v>
      </c>
      <c r="C166" s="33">
        <v>26</v>
      </c>
      <c r="D166" s="74">
        <v>117</v>
      </c>
      <c r="E166" s="33" t="s">
        <v>16</v>
      </c>
      <c r="F166" s="33">
        <v>2018</v>
      </c>
      <c r="G166" s="149" t="s">
        <v>871</v>
      </c>
      <c r="H166" s="36">
        <v>63.18</v>
      </c>
    </row>
    <row r="167" spans="1:8" ht="48">
      <c r="A167" s="33">
        <v>13</v>
      </c>
      <c r="B167" s="149" t="s">
        <v>872</v>
      </c>
      <c r="C167" s="33">
        <v>18</v>
      </c>
      <c r="D167" s="74">
        <v>68</v>
      </c>
      <c r="E167" s="33" t="s">
        <v>16</v>
      </c>
      <c r="F167" s="33">
        <v>2019</v>
      </c>
      <c r="G167" s="149" t="s">
        <v>873</v>
      </c>
      <c r="H167" s="36">
        <v>36.72</v>
      </c>
    </row>
    <row r="168" spans="1:8" ht="36">
      <c r="A168" s="33">
        <v>14</v>
      </c>
      <c r="B168" s="149" t="s">
        <v>874</v>
      </c>
      <c r="C168" s="33">
        <v>29</v>
      </c>
      <c r="D168" s="74">
        <v>118</v>
      </c>
      <c r="E168" s="33" t="s">
        <v>16</v>
      </c>
      <c r="F168" s="33">
        <v>2019</v>
      </c>
      <c r="G168" s="149" t="s">
        <v>875</v>
      </c>
      <c r="H168" s="36">
        <v>63.72</v>
      </c>
    </row>
    <row r="169" spans="1:8" ht="48">
      <c r="A169" s="33">
        <v>15</v>
      </c>
      <c r="B169" s="149" t="s">
        <v>184</v>
      </c>
      <c r="C169" s="33">
        <v>51</v>
      </c>
      <c r="D169" s="74">
        <v>160</v>
      </c>
      <c r="E169" s="33" t="s">
        <v>16</v>
      </c>
      <c r="F169" s="33">
        <v>2019</v>
      </c>
      <c r="G169" s="149" t="s">
        <v>876</v>
      </c>
      <c r="H169" s="36">
        <v>86.4</v>
      </c>
    </row>
    <row r="170" spans="1:8" s="55" customFormat="1" ht="14.25">
      <c r="A170" s="33" t="s">
        <v>877</v>
      </c>
      <c r="B170" s="50" t="s">
        <v>355</v>
      </c>
      <c r="C170" s="74">
        <f aca="true" t="shared" si="12" ref="C170:H170">SUM(C171:C182)</f>
        <v>186</v>
      </c>
      <c r="D170" s="74">
        <f t="shared" si="12"/>
        <v>902</v>
      </c>
      <c r="E170" s="74"/>
      <c r="F170" s="74"/>
      <c r="G170" s="149"/>
      <c r="H170" s="36">
        <f t="shared" si="12"/>
        <v>487.08</v>
      </c>
    </row>
    <row r="171" spans="1:8" ht="14.25">
      <c r="A171" s="33">
        <v>1</v>
      </c>
      <c r="B171" s="150" t="s">
        <v>878</v>
      </c>
      <c r="C171" s="33">
        <v>20</v>
      </c>
      <c r="D171" s="74">
        <v>112</v>
      </c>
      <c r="E171" s="33" t="s">
        <v>16</v>
      </c>
      <c r="F171" s="33">
        <v>2017</v>
      </c>
      <c r="G171" s="149" t="s">
        <v>879</v>
      </c>
      <c r="H171" s="36">
        <v>60.48</v>
      </c>
    </row>
    <row r="172" spans="1:8" ht="14.25">
      <c r="A172" s="33">
        <v>2</v>
      </c>
      <c r="B172" s="150" t="s">
        <v>880</v>
      </c>
      <c r="C172" s="33">
        <v>16</v>
      </c>
      <c r="D172" s="74">
        <v>88</v>
      </c>
      <c r="E172" s="33" t="s">
        <v>16</v>
      </c>
      <c r="F172" s="33">
        <v>2017</v>
      </c>
      <c r="G172" s="149" t="s">
        <v>881</v>
      </c>
      <c r="H172" s="36">
        <v>47.52</v>
      </c>
    </row>
    <row r="173" spans="1:8" ht="14.25">
      <c r="A173" s="33">
        <v>3</v>
      </c>
      <c r="B173" s="150" t="s">
        <v>882</v>
      </c>
      <c r="C173" s="33">
        <v>7</v>
      </c>
      <c r="D173" s="74">
        <v>26</v>
      </c>
      <c r="E173" s="33" t="s">
        <v>16</v>
      </c>
      <c r="F173" s="33">
        <v>2017</v>
      </c>
      <c r="G173" s="149" t="s">
        <v>883</v>
      </c>
      <c r="H173" s="36">
        <v>14.04</v>
      </c>
    </row>
    <row r="174" spans="1:8" ht="14.25">
      <c r="A174" s="33">
        <v>4</v>
      </c>
      <c r="B174" s="150" t="s">
        <v>884</v>
      </c>
      <c r="C174" s="33">
        <v>22</v>
      </c>
      <c r="D174" s="74">
        <v>106</v>
      </c>
      <c r="E174" s="33" t="s">
        <v>16</v>
      </c>
      <c r="F174" s="33">
        <v>2017</v>
      </c>
      <c r="G174" s="149" t="s">
        <v>885</v>
      </c>
      <c r="H174" s="36">
        <v>57.24</v>
      </c>
    </row>
    <row r="175" spans="1:8" ht="14.25">
      <c r="A175" s="33">
        <v>5</v>
      </c>
      <c r="B175" s="150" t="s">
        <v>570</v>
      </c>
      <c r="C175" s="33">
        <v>11</v>
      </c>
      <c r="D175" s="74">
        <v>57</v>
      </c>
      <c r="E175" s="33" t="s">
        <v>16</v>
      </c>
      <c r="F175" s="33">
        <v>2018</v>
      </c>
      <c r="G175" s="149" t="s">
        <v>886</v>
      </c>
      <c r="H175" s="36">
        <v>30.78</v>
      </c>
    </row>
    <row r="176" spans="1:8" ht="14.25">
      <c r="A176" s="33">
        <v>6</v>
      </c>
      <c r="B176" s="150" t="s">
        <v>362</v>
      </c>
      <c r="C176" s="33">
        <v>18</v>
      </c>
      <c r="D176" s="74">
        <v>113</v>
      </c>
      <c r="E176" s="33" t="s">
        <v>16</v>
      </c>
      <c r="F176" s="33">
        <v>2018</v>
      </c>
      <c r="G176" s="149" t="s">
        <v>887</v>
      </c>
      <c r="H176" s="36">
        <v>61.02</v>
      </c>
    </row>
    <row r="177" spans="1:8" ht="14.25">
      <c r="A177" s="33">
        <v>7</v>
      </c>
      <c r="B177" s="150" t="s">
        <v>888</v>
      </c>
      <c r="C177" s="33">
        <v>10</v>
      </c>
      <c r="D177" s="74">
        <v>44</v>
      </c>
      <c r="E177" s="33" t="s">
        <v>16</v>
      </c>
      <c r="F177" s="33">
        <v>2018</v>
      </c>
      <c r="G177" s="149" t="s">
        <v>889</v>
      </c>
      <c r="H177" s="36">
        <v>23.76</v>
      </c>
    </row>
    <row r="178" spans="1:8" ht="14.25">
      <c r="A178" s="33">
        <v>8</v>
      </c>
      <c r="B178" s="150" t="s">
        <v>890</v>
      </c>
      <c r="C178" s="33">
        <v>15</v>
      </c>
      <c r="D178" s="74">
        <v>55</v>
      </c>
      <c r="E178" s="33" t="s">
        <v>16</v>
      </c>
      <c r="F178" s="33">
        <v>2018</v>
      </c>
      <c r="G178" s="149" t="s">
        <v>891</v>
      </c>
      <c r="H178" s="36">
        <v>29.7</v>
      </c>
    </row>
    <row r="179" spans="1:8" ht="14.25">
      <c r="A179" s="33">
        <v>9</v>
      </c>
      <c r="B179" s="149" t="s">
        <v>364</v>
      </c>
      <c r="C179" s="33">
        <v>29</v>
      </c>
      <c r="D179" s="74">
        <v>139</v>
      </c>
      <c r="E179" s="33" t="s">
        <v>16</v>
      </c>
      <c r="F179" s="33">
        <v>2019</v>
      </c>
      <c r="G179" s="149" t="s">
        <v>892</v>
      </c>
      <c r="H179" s="36">
        <v>75.06</v>
      </c>
    </row>
    <row r="180" spans="1:8" ht="14.25">
      <c r="A180" s="33">
        <v>10</v>
      </c>
      <c r="B180" s="149" t="s">
        <v>893</v>
      </c>
      <c r="C180" s="33">
        <v>12</v>
      </c>
      <c r="D180" s="74">
        <v>46</v>
      </c>
      <c r="E180" s="33" t="s">
        <v>16</v>
      </c>
      <c r="F180" s="33">
        <v>2019</v>
      </c>
      <c r="G180" s="149" t="s">
        <v>894</v>
      </c>
      <c r="H180" s="36">
        <v>24.84</v>
      </c>
    </row>
    <row r="181" spans="1:8" ht="14.25">
      <c r="A181" s="33">
        <v>11</v>
      </c>
      <c r="B181" s="149" t="s">
        <v>895</v>
      </c>
      <c r="C181" s="33">
        <v>10</v>
      </c>
      <c r="D181" s="74">
        <v>46</v>
      </c>
      <c r="E181" s="33" t="s">
        <v>16</v>
      </c>
      <c r="F181" s="33">
        <v>2019</v>
      </c>
      <c r="G181" s="149" t="s">
        <v>896</v>
      </c>
      <c r="H181" s="36">
        <v>24.84</v>
      </c>
    </row>
    <row r="182" spans="1:8" ht="14.25">
      <c r="A182" s="33">
        <v>12</v>
      </c>
      <c r="B182" s="149" t="s">
        <v>897</v>
      </c>
      <c r="C182" s="33">
        <v>16</v>
      </c>
      <c r="D182" s="74">
        <v>70</v>
      </c>
      <c r="E182" s="33" t="s">
        <v>16</v>
      </c>
      <c r="F182" s="33">
        <v>2019</v>
      </c>
      <c r="G182" s="149" t="s">
        <v>898</v>
      </c>
      <c r="H182" s="36">
        <v>37.8</v>
      </c>
    </row>
    <row r="183" spans="1:8" s="55" customFormat="1" ht="14.25">
      <c r="A183" s="33" t="s">
        <v>899</v>
      </c>
      <c r="B183" s="50" t="s">
        <v>343</v>
      </c>
      <c r="C183" s="74">
        <f aca="true" t="shared" si="13" ref="C183:H183">SUM(C184:C192)</f>
        <v>179</v>
      </c>
      <c r="D183" s="74">
        <f t="shared" si="13"/>
        <v>834</v>
      </c>
      <c r="E183" s="74"/>
      <c r="F183" s="74"/>
      <c r="G183" s="149"/>
      <c r="H183" s="36">
        <f t="shared" si="13"/>
        <v>450.36</v>
      </c>
    </row>
    <row r="184" spans="1:8" ht="14.25">
      <c r="A184" s="33">
        <v>1</v>
      </c>
      <c r="B184" s="150" t="s">
        <v>552</v>
      </c>
      <c r="C184" s="33">
        <v>27</v>
      </c>
      <c r="D184" s="74">
        <v>122</v>
      </c>
      <c r="E184" s="33" t="s">
        <v>16</v>
      </c>
      <c r="F184" s="33">
        <v>2017</v>
      </c>
      <c r="G184" s="149" t="s">
        <v>900</v>
      </c>
      <c r="H184" s="36">
        <v>65.88</v>
      </c>
    </row>
    <row r="185" spans="1:8" ht="14.25">
      <c r="A185" s="33">
        <v>2</v>
      </c>
      <c r="B185" s="150" t="s">
        <v>901</v>
      </c>
      <c r="C185" s="33">
        <v>13</v>
      </c>
      <c r="D185" s="74">
        <v>67</v>
      </c>
      <c r="E185" s="33" t="s">
        <v>16</v>
      </c>
      <c r="F185" s="33">
        <v>2017</v>
      </c>
      <c r="G185" s="149" t="s">
        <v>902</v>
      </c>
      <c r="H185" s="36">
        <v>36.18</v>
      </c>
    </row>
    <row r="186" spans="1:8" ht="14.25">
      <c r="A186" s="33">
        <v>3</v>
      </c>
      <c r="B186" s="150" t="s">
        <v>903</v>
      </c>
      <c r="C186" s="33">
        <v>30</v>
      </c>
      <c r="D186" s="74">
        <v>151</v>
      </c>
      <c r="E186" s="33" t="s">
        <v>16</v>
      </c>
      <c r="F186" s="33">
        <v>2018</v>
      </c>
      <c r="G186" s="149" t="s">
        <v>904</v>
      </c>
      <c r="H186" s="36">
        <v>81.54</v>
      </c>
    </row>
    <row r="187" spans="1:8" ht="14.25">
      <c r="A187" s="33">
        <v>4</v>
      </c>
      <c r="B187" s="150" t="s">
        <v>554</v>
      </c>
      <c r="C187" s="33">
        <v>31</v>
      </c>
      <c r="D187" s="74">
        <v>137</v>
      </c>
      <c r="E187" s="33" t="s">
        <v>16</v>
      </c>
      <c r="F187" s="33">
        <v>2018</v>
      </c>
      <c r="G187" s="149" t="s">
        <v>905</v>
      </c>
      <c r="H187" s="36">
        <v>73.98</v>
      </c>
    </row>
    <row r="188" spans="1:8" ht="14.25">
      <c r="A188" s="33">
        <v>5</v>
      </c>
      <c r="B188" s="150" t="s">
        <v>906</v>
      </c>
      <c r="C188" s="33">
        <v>10</v>
      </c>
      <c r="D188" s="74">
        <v>41</v>
      </c>
      <c r="E188" s="33" t="s">
        <v>16</v>
      </c>
      <c r="F188" s="33">
        <v>2018</v>
      </c>
      <c r="G188" s="149" t="s">
        <v>907</v>
      </c>
      <c r="H188" s="36">
        <v>22.14</v>
      </c>
    </row>
    <row r="189" spans="1:8" ht="14.25">
      <c r="A189" s="33">
        <v>6</v>
      </c>
      <c r="B189" s="150" t="s">
        <v>908</v>
      </c>
      <c r="C189" s="33">
        <v>6</v>
      </c>
      <c r="D189" s="74">
        <v>31</v>
      </c>
      <c r="E189" s="33" t="s">
        <v>16</v>
      </c>
      <c r="F189" s="33">
        <v>2018</v>
      </c>
      <c r="G189" s="149" t="s">
        <v>909</v>
      </c>
      <c r="H189" s="36">
        <v>16.74</v>
      </c>
    </row>
    <row r="190" spans="1:8" ht="14.25">
      <c r="A190" s="33">
        <v>7</v>
      </c>
      <c r="B190" s="150" t="s">
        <v>910</v>
      </c>
      <c r="C190" s="33">
        <v>8</v>
      </c>
      <c r="D190" s="74">
        <v>38</v>
      </c>
      <c r="E190" s="33" t="s">
        <v>16</v>
      </c>
      <c r="F190" s="33">
        <v>2018</v>
      </c>
      <c r="G190" s="149" t="s">
        <v>911</v>
      </c>
      <c r="H190" s="36">
        <v>20.52</v>
      </c>
    </row>
    <row r="191" spans="1:8" ht="24">
      <c r="A191" s="33">
        <v>8</v>
      </c>
      <c r="B191" s="149" t="s">
        <v>556</v>
      </c>
      <c r="C191" s="145">
        <v>39</v>
      </c>
      <c r="D191" s="145">
        <v>179</v>
      </c>
      <c r="E191" s="33" t="s">
        <v>16</v>
      </c>
      <c r="F191" s="33">
        <v>2019</v>
      </c>
      <c r="G191" s="149" t="s">
        <v>912</v>
      </c>
      <c r="H191" s="36">
        <v>96.66</v>
      </c>
    </row>
    <row r="192" spans="1:8" ht="14.25">
      <c r="A192" s="33">
        <v>9</v>
      </c>
      <c r="B192" s="149" t="s">
        <v>913</v>
      </c>
      <c r="C192" s="145">
        <v>15</v>
      </c>
      <c r="D192" s="145">
        <v>68</v>
      </c>
      <c r="E192" s="33" t="s">
        <v>16</v>
      </c>
      <c r="F192" s="33">
        <v>2019</v>
      </c>
      <c r="G192" s="149" t="s">
        <v>914</v>
      </c>
      <c r="H192" s="36">
        <v>36.72</v>
      </c>
    </row>
    <row r="193" spans="1:8" s="55" customFormat="1" ht="14.25">
      <c r="A193" s="33" t="s">
        <v>915</v>
      </c>
      <c r="B193" s="50" t="s">
        <v>195</v>
      </c>
      <c r="C193" s="74">
        <f aca="true" t="shared" si="14" ref="C193:H193">SUM(C194:C211)</f>
        <v>652</v>
      </c>
      <c r="D193" s="74">
        <f t="shared" si="14"/>
        <v>2234</v>
      </c>
      <c r="E193" s="74"/>
      <c r="F193" s="74"/>
      <c r="G193" s="149"/>
      <c r="H193" s="36">
        <f t="shared" si="14"/>
        <v>1206.36</v>
      </c>
    </row>
    <row r="194" spans="1:8" ht="24">
      <c r="A194" s="33">
        <v>1</v>
      </c>
      <c r="B194" s="150" t="s">
        <v>442</v>
      </c>
      <c r="C194" s="33">
        <v>40</v>
      </c>
      <c r="D194" s="74">
        <v>115</v>
      </c>
      <c r="E194" s="33" t="s">
        <v>16</v>
      </c>
      <c r="F194" s="33">
        <v>2017</v>
      </c>
      <c r="G194" s="149" t="s">
        <v>916</v>
      </c>
      <c r="H194" s="36">
        <v>62.1</v>
      </c>
    </row>
    <row r="195" spans="1:8" ht="24">
      <c r="A195" s="33">
        <v>2</v>
      </c>
      <c r="B195" s="150" t="s">
        <v>917</v>
      </c>
      <c r="C195" s="33">
        <v>41</v>
      </c>
      <c r="D195" s="74">
        <v>150</v>
      </c>
      <c r="E195" s="33" t="s">
        <v>16</v>
      </c>
      <c r="F195" s="33">
        <v>2017</v>
      </c>
      <c r="G195" s="149" t="s">
        <v>918</v>
      </c>
      <c r="H195" s="36">
        <v>81</v>
      </c>
    </row>
    <row r="196" spans="1:8" ht="36">
      <c r="A196" s="33">
        <v>3</v>
      </c>
      <c r="B196" s="150" t="s">
        <v>919</v>
      </c>
      <c r="C196" s="33">
        <v>21</v>
      </c>
      <c r="D196" s="74">
        <v>89</v>
      </c>
      <c r="E196" s="33" t="s">
        <v>16</v>
      </c>
      <c r="F196" s="33">
        <v>2017</v>
      </c>
      <c r="G196" s="149" t="s">
        <v>920</v>
      </c>
      <c r="H196" s="36">
        <v>48.06</v>
      </c>
    </row>
    <row r="197" spans="1:8" ht="24">
      <c r="A197" s="33">
        <v>4</v>
      </c>
      <c r="B197" s="150" t="s">
        <v>921</v>
      </c>
      <c r="C197" s="33">
        <v>16</v>
      </c>
      <c r="D197" s="74">
        <v>56</v>
      </c>
      <c r="E197" s="33" t="s">
        <v>16</v>
      </c>
      <c r="F197" s="33">
        <v>2017</v>
      </c>
      <c r="G197" s="149" t="s">
        <v>922</v>
      </c>
      <c r="H197" s="36">
        <v>30.24</v>
      </c>
    </row>
    <row r="198" spans="1:8" ht="24">
      <c r="A198" s="33">
        <v>5</v>
      </c>
      <c r="B198" s="150" t="s">
        <v>923</v>
      </c>
      <c r="C198" s="33">
        <v>9</v>
      </c>
      <c r="D198" s="74">
        <v>31</v>
      </c>
      <c r="E198" s="33" t="s">
        <v>16</v>
      </c>
      <c r="F198" s="33">
        <v>2017</v>
      </c>
      <c r="G198" s="149" t="s">
        <v>924</v>
      </c>
      <c r="H198" s="36">
        <v>16.74</v>
      </c>
    </row>
    <row r="199" spans="1:8" ht="24">
      <c r="A199" s="33">
        <v>6</v>
      </c>
      <c r="B199" s="150" t="s">
        <v>925</v>
      </c>
      <c r="C199" s="33">
        <v>21</v>
      </c>
      <c r="D199" s="74">
        <v>64</v>
      </c>
      <c r="E199" s="33" t="s">
        <v>16</v>
      </c>
      <c r="F199" s="33">
        <v>2017</v>
      </c>
      <c r="G199" s="149" t="s">
        <v>926</v>
      </c>
      <c r="H199" s="36">
        <v>34.56</v>
      </c>
    </row>
    <row r="200" spans="1:8" ht="14.25">
      <c r="A200" s="33">
        <v>7</v>
      </c>
      <c r="B200" s="150" t="s">
        <v>927</v>
      </c>
      <c r="C200" s="33">
        <v>9</v>
      </c>
      <c r="D200" s="74">
        <v>34</v>
      </c>
      <c r="E200" s="33" t="s">
        <v>16</v>
      </c>
      <c r="F200" s="33">
        <v>2017</v>
      </c>
      <c r="G200" s="149" t="s">
        <v>928</v>
      </c>
      <c r="H200" s="36">
        <v>18.36</v>
      </c>
    </row>
    <row r="201" spans="1:8" ht="36">
      <c r="A201" s="33">
        <v>8</v>
      </c>
      <c r="B201" s="150" t="s">
        <v>204</v>
      </c>
      <c r="C201" s="33">
        <v>25</v>
      </c>
      <c r="D201" s="74">
        <v>88</v>
      </c>
      <c r="E201" s="33" t="s">
        <v>16</v>
      </c>
      <c r="F201" s="33">
        <v>2018</v>
      </c>
      <c r="G201" s="149" t="s">
        <v>929</v>
      </c>
      <c r="H201" s="36">
        <v>47.52</v>
      </c>
    </row>
    <row r="202" spans="1:8" ht="36">
      <c r="A202" s="33">
        <v>9</v>
      </c>
      <c r="B202" s="50" t="s">
        <v>930</v>
      </c>
      <c r="C202" s="33">
        <v>27</v>
      </c>
      <c r="D202" s="74">
        <v>102</v>
      </c>
      <c r="E202" s="33" t="s">
        <v>16</v>
      </c>
      <c r="F202" s="33">
        <v>2018</v>
      </c>
      <c r="G202" s="149" t="s">
        <v>931</v>
      </c>
      <c r="H202" s="36">
        <v>55.08</v>
      </c>
    </row>
    <row r="203" spans="1:8" ht="60">
      <c r="A203" s="33">
        <v>10</v>
      </c>
      <c r="B203" s="150" t="s">
        <v>206</v>
      </c>
      <c r="C203" s="33">
        <v>65</v>
      </c>
      <c r="D203" s="74">
        <v>173</v>
      </c>
      <c r="E203" s="33" t="s">
        <v>16</v>
      </c>
      <c r="F203" s="33">
        <v>2018</v>
      </c>
      <c r="G203" s="149" t="s">
        <v>932</v>
      </c>
      <c r="H203" s="36">
        <v>93.42</v>
      </c>
    </row>
    <row r="204" spans="1:8" ht="48">
      <c r="A204" s="33">
        <v>11</v>
      </c>
      <c r="B204" s="150" t="s">
        <v>202</v>
      </c>
      <c r="C204" s="33">
        <v>65</v>
      </c>
      <c r="D204" s="74">
        <v>225</v>
      </c>
      <c r="E204" s="33" t="s">
        <v>16</v>
      </c>
      <c r="F204" s="33">
        <v>2018</v>
      </c>
      <c r="G204" s="149" t="s">
        <v>933</v>
      </c>
      <c r="H204" s="36">
        <v>121.5</v>
      </c>
    </row>
    <row r="205" spans="1:8" ht="24">
      <c r="A205" s="33">
        <v>12</v>
      </c>
      <c r="B205" s="150" t="s">
        <v>934</v>
      </c>
      <c r="C205" s="33">
        <v>11</v>
      </c>
      <c r="D205" s="74">
        <v>38</v>
      </c>
      <c r="E205" s="33" t="s">
        <v>16</v>
      </c>
      <c r="F205" s="33">
        <v>2018</v>
      </c>
      <c r="G205" s="149" t="s">
        <v>935</v>
      </c>
      <c r="H205" s="36">
        <v>20.52</v>
      </c>
    </row>
    <row r="206" spans="1:8" ht="24">
      <c r="A206" s="33">
        <v>13</v>
      </c>
      <c r="B206" s="150" t="s">
        <v>936</v>
      </c>
      <c r="C206" s="33">
        <v>10</v>
      </c>
      <c r="D206" s="74">
        <v>33</v>
      </c>
      <c r="E206" s="33" t="s">
        <v>16</v>
      </c>
      <c r="F206" s="33">
        <v>2018</v>
      </c>
      <c r="G206" s="149" t="s">
        <v>937</v>
      </c>
      <c r="H206" s="36">
        <v>17.82</v>
      </c>
    </row>
    <row r="207" spans="1:8" ht="36">
      <c r="A207" s="33">
        <v>14</v>
      </c>
      <c r="B207" s="150" t="s">
        <v>938</v>
      </c>
      <c r="C207" s="33">
        <v>45</v>
      </c>
      <c r="D207" s="74">
        <v>175</v>
      </c>
      <c r="E207" s="33" t="s">
        <v>16</v>
      </c>
      <c r="F207" s="33">
        <v>2018</v>
      </c>
      <c r="G207" s="149" t="s">
        <v>939</v>
      </c>
      <c r="H207" s="36">
        <v>94.5</v>
      </c>
    </row>
    <row r="208" spans="1:8" ht="24">
      <c r="A208" s="33">
        <v>15</v>
      </c>
      <c r="B208" s="149" t="s">
        <v>940</v>
      </c>
      <c r="C208" s="145">
        <v>112</v>
      </c>
      <c r="D208" s="145">
        <v>373</v>
      </c>
      <c r="E208" s="33" t="s">
        <v>16</v>
      </c>
      <c r="F208" s="33">
        <v>2019</v>
      </c>
      <c r="G208" s="149" t="s">
        <v>941</v>
      </c>
      <c r="H208" s="36">
        <v>201.42</v>
      </c>
    </row>
    <row r="209" spans="1:8" ht="36">
      <c r="A209" s="33">
        <v>16</v>
      </c>
      <c r="B209" s="149" t="s">
        <v>210</v>
      </c>
      <c r="C209" s="145">
        <v>35</v>
      </c>
      <c r="D209" s="145">
        <v>140</v>
      </c>
      <c r="E209" s="33" t="s">
        <v>16</v>
      </c>
      <c r="F209" s="33">
        <v>2019</v>
      </c>
      <c r="G209" s="149" t="s">
        <v>942</v>
      </c>
      <c r="H209" s="36">
        <v>75.6</v>
      </c>
    </row>
    <row r="210" spans="1:8" ht="24">
      <c r="A210" s="33">
        <v>17</v>
      </c>
      <c r="B210" s="149" t="s">
        <v>943</v>
      </c>
      <c r="C210" s="145">
        <v>42</v>
      </c>
      <c r="D210" s="145">
        <v>140</v>
      </c>
      <c r="E210" s="33" t="s">
        <v>16</v>
      </c>
      <c r="F210" s="33">
        <v>2019</v>
      </c>
      <c r="G210" s="149" t="s">
        <v>944</v>
      </c>
      <c r="H210" s="36">
        <v>75.6</v>
      </c>
    </row>
    <row r="211" spans="1:8" ht="24">
      <c r="A211" s="33">
        <v>18</v>
      </c>
      <c r="B211" s="149" t="s">
        <v>945</v>
      </c>
      <c r="C211" s="145">
        <v>58</v>
      </c>
      <c r="D211" s="145">
        <v>208</v>
      </c>
      <c r="E211" s="33" t="s">
        <v>16</v>
      </c>
      <c r="F211" s="33">
        <v>2019</v>
      </c>
      <c r="G211" s="149" t="s">
        <v>946</v>
      </c>
      <c r="H211" s="36">
        <v>112.32</v>
      </c>
    </row>
    <row r="212" spans="1:8" s="55" customFormat="1" ht="14.25">
      <c r="A212" s="33" t="s">
        <v>947</v>
      </c>
      <c r="B212" s="50" t="s">
        <v>148</v>
      </c>
      <c r="C212" s="74">
        <f aca="true" t="shared" si="15" ref="C212:H212">SUM(C213:C233)</f>
        <v>365</v>
      </c>
      <c r="D212" s="74">
        <f t="shared" si="15"/>
        <v>1482</v>
      </c>
      <c r="E212" s="74"/>
      <c r="F212" s="74"/>
      <c r="G212" s="149"/>
      <c r="H212" s="36">
        <f t="shared" si="15"/>
        <v>800.28</v>
      </c>
    </row>
    <row r="213" spans="1:8" ht="14.25">
      <c r="A213" s="33">
        <v>1</v>
      </c>
      <c r="B213" s="50" t="s">
        <v>948</v>
      </c>
      <c r="C213" s="33">
        <v>5</v>
      </c>
      <c r="D213" s="74">
        <v>18</v>
      </c>
      <c r="E213" s="33" t="s">
        <v>16</v>
      </c>
      <c r="F213" s="33">
        <v>2017</v>
      </c>
      <c r="G213" s="149" t="s">
        <v>949</v>
      </c>
      <c r="H213" s="36">
        <f>18*0.54</f>
        <v>9.72</v>
      </c>
    </row>
    <row r="214" spans="1:8" ht="14.25">
      <c r="A214" s="33">
        <v>2</v>
      </c>
      <c r="B214" s="50" t="s">
        <v>950</v>
      </c>
      <c r="C214" s="33">
        <v>13</v>
      </c>
      <c r="D214" s="74">
        <v>52</v>
      </c>
      <c r="E214" s="33" t="s">
        <v>16</v>
      </c>
      <c r="F214" s="33">
        <v>2017</v>
      </c>
      <c r="G214" s="149" t="s">
        <v>951</v>
      </c>
      <c r="H214" s="36">
        <f>52*0.54</f>
        <v>28.08</v>
      </c>
    </row>
    <row r="215" spans="1:8" ht="60">
      <c r="A215" s="33">
        <v>3</v>
      </c>
      <c r="B215" s="120" t="s">
        <v>157</v>
      </c>
      <c r="C215" s="33">
        <v>29</v>
      </c>
      <c r="D215" s="74">
        <v>109</v>
      </c>
      <c r="E215" s="33" t="s">
        <v>16</v>
      </c>
      <c r="F215" s="33">
        <v>2018</v>
      </c>
      <c r="G215" s="149" t="s">
        <v>952</v>
      </c>
      <c r="H215" s="36">
        <v>58.86</v>
      </c>
    </row>
    <row r="216" spans="1:8" ht="24">
      <c r="A216" s="33">
        <v>4</v>
      </c>
      <c r="B216" s="120" t="s">
        <v>159</v>
      </c>
      <c r="C216" s="33">
        <v>13</v>
      </c>
      <c r="D216" s="74">
        <v>63</v>
      </c>
      <c r="E216" s="33" t="s">
        <v>16</v>
      </c>
      <c r="F216" s="33">
        <v>2018</v>
      </c>
      <c r="G216" s="149" t="s">
        <v>953</v>
      </c>
      <c r="H216" s="36">
        <v>34.02</v>
      </c>
    </row>
    <row r="217" spans="1:8" ht="36">
      <c r="A217" s="33">
        <v>5</v>
      </c>
      <c r="B217" s="120" t="s">
        <v>161</v>
      </c>
      <c r="C217" s="33">
        <v>33</v>
      </c>
      <c r="D217" s="74">
        <v>154</v>
      </c>
      <c r="E217" s="33" t="s">
        <v>16</v>
      </c>
      <c r="F217" s="33">
        <v>2018</v>
      </c>
      <c r="G217" s="149" t="s">
        <v>954</v>
      </c>
      <c r="H217" s="36">
        <v>83.16</v>
      </c>
    </row>
    <row r="218" spans="1:8" ht="24">
      <c r="A218" s="33">
        <v>6</v>
      </c>
      <c r="B218" s="120" t="s">
        <v>167</v>
      </c>
      <c r="C218" s="33">
        <v>14</v>
      </c>
      <c r="D218" s="74">
        <v>49</v>
      </c>
      <c r="E218" s="33" t="s">
        <v>16</v>
      </c>
      <c r="F218" s="33">
        <v>2018</v>
      </c>
      <c r="G218" s="149" t="s">
        <v>955</v>
      </c>
      <c r="H218" s="36">
        <v>26.46</v>
      </c>
    </row>
    <row r="219" spans="1:8" ht="24">
      <c r="A219" s="33">
        <v>7</v>
      </c>
      <c r="B219" s="120" t="s">
        <v>956</v>
      </c>
      <c r="C219" s="33">
        <v>17</v>
      </c>
      <c r="D219" s="74">
        <v>72</v>
      </c>
      <c r="E219" s="33" t="s">
        <v>16</v>
      </c>
      <c r="F219" s="33">
        <v>2018</v>
      </c>
      <c r="G219" s="149" t="s">
        <v>957</v>
      </c>
      <c r="H219" s="36">
        <v>38.88</v>
      </c>
    </row>
    <row r="220" spans="1:8" ht="14.25">
      <c r="A220" s="33">
        <v>8</v>
      </c>
      <c r="B220" s="120" t="s">
        <v>958</v>
      </c>
      <c r="C220" s="33">
        <v>15</v>
      </c>
      <c r="D220" s="74">
        <v>50</v>
      </c>
      <c r="E220" s="33" t="s">
        <v>16</v>
      </c>
      <c r="F220" s="33">
        <v>2018</v>
      </c>
      <c r="G220" s="149" t="s">
        <v>959</v>
      </c>
      <c r="H220" s="36">
        <v>27</v>
      </c>
    </row>
    <row r="221" spans="1:8" ht="24">
      <c r="A221" s="33">
        <v>9</v>
      </c>
      <c r="B221" s="120" t="s">
        <v>408</v>
      </c>
      <c r="C221" s="33">
        <v>25</v>
      </c>
      <c r="D221" s="74">
        <v>96</v>
      </c>
      <c r="E221" s="33" t="s">
        <v>16</v>
      </c>
      <c r="F221" s="33">
        <v>2018</v>
      </c>
      <c r="G221" s="149" t="s">
        <v>960</v>
      </c>
      <c r="H221" s="36">
        <v>51.84</v>
      </c>
    </row>
    <row r="222" spans="1:8" ht="24">
      <c r="A222" s="33">
        <v>10</v>
      </c>
      <c r="B222" s="120" t="s">
        <v>961</v>
      </c>
      <c r="C222" s="33">
        <v>8</v>
      </c>
      <c r="D222" s="74">
        <v>33</v>
      </c>
      <c r="E222" s="33" t="s">
        <v>16</v>
      </c>
      <c r="F222" s="33">
        <v>2018</v>
      </c>
      <c r="G222" s="149" t="s">
        <v>962</v>
      </c>
      <c r="H222" s="36">
        <v>17.82</v>
      </c>
    </row>
    <row r="223" spans="1:8" ht="24">
      <c r="A223" s="33">
        <v>11</v>
      </c>
      <c r="B223" s="120" t="s">
        <v>963</v>
      </c>
      <c r="C223" s="33">
        <v>7</v>
      </c>
      <c r="D223" s="74">
        <v>26</v>
      </c>
      <c r="E223" s="33" t="s">
        <v>16</v>
      </c>
      <c r="F223" s="33">
        <v>2018</v>
      </c>
      <c r="G223" s="149" t="s">
        <v>964</v>
      </c>
      <c r="H223" s="36">
        <v>14.04</v>
      </c>
    </row>
    <row r="224" spans="1:8" ht="24">
      <c r="A224" s="33">
        <v>12</v>
      </c>
      <c r="B224" s="120" t="s">
        <v>965</v>
      </c>
      <c r="C224" s="33">
        <v>12</v>
      </c>
      <c r="D224" s="74">
        <v>57</v>
      </c>
      <c r="E224" s="33" t="s">
        <v>16</v>
      </c>
      <c r="F224" s="33">
        <v>2018</v>
      </c>
      <c r="G224" s="149" t="s">
        <v>966</v>
      </c>
      <c r="H224" s="36">
        <v>30.78</v>
      </c>
    </row>
    <row r="225" spans="1:8" ht="36">
      <c r="A225" s="33">
        <v>13</v>
      </c>
      <c r="B225" s="120" t="s">
        <v>393</v>
      </c>
      <c r="C225" s="33">
        <v>10</v>
      </c>
      <c r="D225" s="74">
        <v>41</v>
      </c>
      <c r="E225" s="33" t="s">
        <v>16</v>
      </c>
      <c r="F225" s="33">
        <v>2018</v>
      </c>
      <c r="G225" s="149" t="s">
        <v>967</v>
      </c>
      <c r="H225" s="36">
        <v>22.14</v>
      </c>
    </row>
    <row r="226" spans="1:8" ht="24">
      <c r="A226" s="33">
        <v>14</v>
      </c>
      <c r="B226" s="149" t="s">
        <v>171</v>
      </c>
      <c r="C226" s="145">
        <v>34</v>
      </c>
      <c r="D226" s="145">
        <v>128</v>
      </c>
      <c r="E226" s="33" t="s">
        <v>16</v>
      </c>
      <c r="F226" s="33">
        <v>2019</v>
      </c>
      <c r="G226" s="149" t="s">
        <v>968</v>
      </c>
      <c r="H226" s="36">
        <v>69.12</v>
      </c>
    </row>
    <row r="227" spans="1:8" ht="24">
      <c r="A227" s="33">
        <v>15</v>
      </c>
      <c r="B227" s="149" t="s">
        <v>169</v>
      </c>
      <c r="C227" s="145">
        <v>31</v>
      </c>
      <c r="D227" s="145">
        <v>126</v>
      </c>
      <c r="E227" s="33" t="s">
        <v>16</v>
      </c>
      <c r="F227" s="33">
        <v>2019</v>
      </c>
      <c r="G227" s="149" t="s">
        <v>969</v>
      </c>
      <c r="H227" s="36">
        <v>68.04</v>
      </c>
    </row>
    <row r="228" spans="1:8" ht="24">
      <c r="A228" s="33">
        <v>16</v>
      </c>
      <c r="B228" s="149" t="s">
        <v>970</v>
      </c>
      <c r="C228" s="145">
        <v>29</v>
      </c>
      <c r="D228" s="145">
        <v>133</v>
      </c>
      <c r="E228" s="33" t="s">
        <v>16</v>
      </c>
      <c r="F228" s="33">
        <v>2019</v>
      </c>
      <c r="G228" s="149" t="s">
        <v>971</v>
      </c>
      <c r="H228" s="36">
        <v>71.82</v>
      </c>
    </row>
    <row r="229" spans="1:8" ht="24">
      <c r="A229" s="33">
        <v>17</v>
      </c>
      <c r="B229" s="149" t="s">
        <v>972</v>
      </c>
      <c r="C229" s="145">
        <v>21</v>
      </c>
      <c r="D229" s="145">
        <v>78</v>
      </c>
      <c r="E229" s="33" t="s">
        <v>16</v>
      </c>
      <c r="F229" s="33">
        <v>2019</v>
      </c>
      <c r="G229" s="149" t="s">
        <v>973</v>
      </c>
      <c r="H229" s="36">
        <v>42.12</v>
      </c>
    </row>
    <row r="230" spans="1:8" ht="24">
      <c r="A230" s="33">
        <v>18</v>
      </c>
      <c r="B230" s="149" t="s">
        <v>974</v>
      </c>
      <c r="C230" s="145">
        <v>8</v>
      </c>
      <c r="D230" s="145">
        <v>33</v>
      </c>
      <c r="E230" s="33" t="s">
        <v>16</v>
      </c>
      <c r="F230" s="33">
        <v>2019</v>
      </c>
      <c r="G230" s="149" t="s">
        <v>975</v>
      </c>
      <c r="H230" s="36">
        <v>17.82</v>
      </c>
    </row>
    <row r="231" spans="1:8" ht="24">
      <c r="A231" s="33">
        <v>19</v>
      </c>
      <c r="B231" s="149" t="s">
        <v>976</v>
      </c>
      <c r="C231" s="145">
        <v>21</v>
      </c>
      <c r="D231" s="145">
        <v>79</v>
      </c>
      <c r="E231" s="33" t="s">
        <v>16</v>
      </c>
      <c r="F231" s="33">
        <v>2019</v>
      </c>
      <c r="G231" s="149" t="s">
        <v>977</v>
      </c>
      <c r="H231" s="36">
        <v>42.66</v>
      </c>
    </row>
    <row r="232" spans="1:8" ht="24">
      <c r="A232" s="33">
        <v>20</v>
      </c>
      <c r="B232" s="149" t="s">
        <v>978</v>
      </c>
      <c r="C232" s="145">
        <v>11</v>
      </c>
      <c r="D232" s="145">
        <v>49</v>
      </c>
      <c r="E232" s="33" t="s">
        <v>16</v>
      </c>
      <c r="F232" s="33">
        <v>2019</v>
      </c>
      <c r="G232" s="149" t="s">
        <v>979</v>
      </c>
      <c r="H232" s="36">
        <v>26.46</v>
      </c>
    </row>
    <row r="233" spans="1:8" ht="24">
      <c r="A233" s="33">
        <v>21</v>
      </c>
      <c r="B233" s="149" t="s">
        <v>980</v>
      </c>
      <c r="C233" s="145">
        <v>9</v>
      </c>
      <c r="D233" s="145">
        <v>36</v>
      </c>
      <c r="E233" s="33" t="s">
        <v>16</v>
      </c>
      <c r="F233" s="33">
        <v>2019</v>
      </c>
      <c r="G233" s="149" t="s">
        <v>981</v>
      </c>
      <c r="H233" s="36">
        <v>19.44</v>
      </c>
    </row>
    <row r="234" spans="1:8" s="55" customFormat="1" ht="14.25">
      <c r="A234" s="33" t="s">
        <v>982</v>
      </c>
      <c r="B234" s="50" t="s">
        <v>273</v>
      </c>
      <c r="C234" s="74">
        <f aca="true" t="shared" si="16" ref="C234:H234">SUM(C235:C250)</f>
        <v>253</v>
      </c>
      <c r="D234" s="74">
        <f t="shared" si="16"/>
        <v>955</v>
      </c>
      <c r="E234" s="74"/>
      <c r="F234" s="74"/>
      <c r="G234" s="149"/>
      <c r="H234" s="36">
        <f t="shared" si="16"/>
        <v>543.24</v>
      </c>
    </row>
    <row r="235" spans="1:8" ht="14.25">
      <c r="A235" s="33">
        <v>1</v>
      </c>
      <c r="B235" s="50" t="s">
        <v>983</v>
      </c>
      <c r="C235" s="33">
        <v>3</v>
      </c>
      <c r="D235" s="33">
        <v>15</v>
      </c>
      <c r="E235" s="33" t="s">
        <v>16</v>
      </c>
      <c r="F235" s="33">
        <v>2017</v>
      </c>
      <c r="G235" s="149" t="s">
        <v>984</v>
      </c>
      <c r="H235" s="36">
        <f>15*0.54</f>
        <v>8.1</v>
      </c>
    </row>
    <row r="236" spans="1:8" ht="14.25">
      <c r="A236" s="33">
        <v>2</v>
      </c>
      <c r="B236" s="50" t="s">
        <v>985</v>
      </c>
      <c r="C236" s="33">
        <v>26</v>
      </c>
      <c r="D236" s="33">
        <v>83</v>
      </c>
      <c r="E236" s="33" t="s">
        <v>16</v>
      </c>
      <c r="F236" s="33">
        <v>2017</v>
      </c>
      <c r="G236" s="149" t="s">
        <v>986</v>
      </c>
      <c r="H236" s="36">
        <v>44.82</v>
      </c>
    </row>
    <row r="237" spans="1:8" ht="14.25">
      <c r="A237" s="33">
        <v>3</v>
      </c>
      <c r="B237" s="50" t="s">
        <v>987</v>
      </c>
      <c r="C237" s="33">
        <v>5</v>
      </c>
      <c r="D237" s="33">
        <v>13</v>
      </c>
      <c r="E237" s="33" t="s">
        <v>16</v>
      </c>
      <c r="F237" s="33">
        <v>2017</v>
      </c>
      <c r="G237" s="149" t="s">
        <v>988</v>
      </c>
      <c r="H237" s="36">
        <f>13*0.54</f>
        <v>7.02</v>
      </c>
    </row>
    <row r="238" spans="1:8" ht="14.25">
      <c r="A238" s="33">
        <v>4</v>
      </c>
      <c r="B238" s="50" t="s">
        <v>989</v>
      </c>
      <c r="C238" s="33">
        <v>9</v>
      </c>
      <c r="D238" s="33">
        <v>35</v>
      </c>
      <c r="E238" s="33" t="s">
        <v>16</v>
      </c>
      <c r="F238" s="33">
        <v>2017</v>
      </c>
      <c r="G238" s="149" t="s">
        <v>990</v>
      </c>
      <c r="H238" s="36">
        <v>18.9</v>
      </c>
    </row>
    <row r="239" spans="1:8" ht="14.25">
      <c r="A239" s="33">
        <v>5</v>
      </c>
      <c r="B239" s="50" t="s">
        <v>991</v>
      </c>
      <c r="C239" s="33">
        <v>8</v>
      </c>
      <c r="D239" s="33">
        <v>29</v>
      </c>
      <c r="E239" s="33" t="s">
        <v>16</v>
      </c>
      <c r="F239" s="33">
        <v>2017</v>
      </c>
      <c r="G239" s="149" t="s">
        <v>992</v>
      </c>
      <c r="H239" s="36">
        <v>15.66</v>
      </c>
    </row>
    <row r="240" spans="1:8" ht="48">
      <c r="A240" s="33">
        <v>6</v>
      </c>
      <c r="B240" s="149" t="s">
        <v>286</v>
      </c>
      <c r="C240" s="33">
        <v>32</v>
      </c>
      <c r="D240" s="33">
        <v>150</v>
      </c>
      <c r="E240" s="33" t="s">
        <v>16</v>
      </c>
      <c r="F240" s="33">
        <v>2018</v>
      </c>
      <c r="G240" s="149" t="s">
        <v>993</v>
      </c>
      <c r="H240" s="36">
        <f>150*0.54</f>
        <v>81</v>
      </c>
    </row>
    <row r="241" spans="1:8" ht="48">
      <c r="A241" s="33">
        <v>7</v>
      </c>
      <c r="B241" s="120" t="s">
        <v>288</v>
      </c>
      <c r="C241" s="33">
        <v>11</v>
      </c>
      <c r="D241" s="33">
        <v>43</v>
      </c>
      <c r="E241" s="33" t="s">
        <v>16</v>
      </c>
      <c r="F241" s="33">
        <v>2018</v>
      </c>
      <c r="G241" s="149" t="s">
        <v>994</v>
      </c>
      <c r="H241" s="36">
        <v>23.22</v>
      </c>
    </row>
    <row r="242" spans="1:8" ht="36">
      <c r="A242" s="33">
        <v>8</v>
      </c>
      <c r="B242" s="149" t="s">
        <v>496</v>
      </c>
      <c r="C242" s="33">
        <v>22</v>
      </c>
      <c r="D242" s="33">
        <v>88</v>
      </c>
      <c r="E242" s="33" t="s">
        <v>16</v>
      </c>
      <c r="F242" s="33">
        <v>2018</v>
      </c>
      <c r="G242" s="149" t="s">
        <v>995</v>
      </c>
      <c r="H242" s="36">
        <f>88*0.54</f>
        <v>47.52</v>
      </c>
    </row>
    <row r="243" spans="1:8" ht="24">
      <c r="A243" s="33">
        <v>9</v>
      </c>
      <c r="B243" s="120" t="s">
        <v>291</v>
      </c>
      <c r="C243" s="33">
        <v>15</v>
      </c>
      <c r="D243" s="33">
        <v>67</v>
      </c>
      <c r="E243" s="33" t="s">
        <v>16</v>
      </c>
      <c r="F243" s="33">
        <v>2018</v>
      </c>
      <c r="G243" s="149" t="s">
        <v>996</v>
      </c>
      <c r="H243" s="36">
        <f>67*0.54</f>
        <v>36.18</v>
      </c>
    </row>
    <row r="244" spans="1:8" ht="48">
      <c r="A244" s="33">
        <v>10</v>
      </c>
      <c r="B244" s="149" t="s">
        <v>292</v>
      </c>
      <c r="C244" s="33">
        <v>23</v>
      </c>
      <c r="D244" s="33">
        <v>69</v>
      </c>
      <c r="E244" s="33" t="s">
        <v>16</v>
      </c>
      <c r="F244" s="33">
        <v>2018</v>
      </c>
      <c r="G244" s="149" t="s">
        <v>997</v>
      </c>
      <c r="H244" s="36">
        <v>37.26</v>
      </c>
    </row>
    <row r="245" spans="1:8" ht="14.25">
      <c r="A245" s="33">
        <v>11</v>
      </c>
      <c r="B245" s="120" t="s">
        <v>998</v>
      </c>
      <c r="C245" s="33">
        <v>11</v>
      </c>
      <c r="D245" s="33">
        <v>44</v>
      </c>
      <c r="E245" s="33" t="s">
        <v>16</v>
      </c>
      <c r="F245" s="33">
        <v>2018</v>
      </c>
      <c r="G245" s="149" t="s">
        <v>999</v>
      </c>
      <c r="H245" s="36">
        <v>23.76</v>
      </c>
    </row>
    <row r="246" spans="1:8" ht="24">
      <c r="A246" s="33">
        <v>12</v>
      </c>
      <c r="B246" s="149" t="s">
        <v>171</v>
      </c>
      <c r="C246" s="33">
        <v>9</v>
      </c>
      <c r="D246" s="33">
        <v>38</v>
      </c>
      <c r="E246" s="33" t="s">
        <v>16</v>
      </c>
      <c r="F246" s="33">
        <v>2018</v>
      </c>
      <c r="G246" s="149" t="s">
        <v>1000</v>
      </c>
      <c r="H246" s="36">
        <v>48.06</v>
      </c>
    </row>
    <row r="247" spans="1:8" ht="72">
      <c r="A247" s="33">
        <v>13</v>
      </c>
      <c r="B247" s="149" t="s">
        <v>498</v>
      </c>
      <c r="C247" s="33">
        <v>20</v>
      </c>
      <c r="D247" s="33">
        <v>92</v>
      </c>
      <c r="E247" s="33" t="s">
        <v>16</v>
      </c>
      <c r="F247" s="33">
        <v>2019</v>
      </c>
      <c r="G247" s="149" t="s">
        <v>1001</v>
      </c>
      <c r="H247" s="36">
        <v>49.68</v>
      </c>
    </row>
    <row r="248" spans="1:8" ht="36">
      <c r="A248" s="33">
        <v>14</v>
      </c>
      <c r="B248" s="149" t="s">
        <v>1002</v>
      </c>
      <c r="C248" s="33">
        <v>27</v>
      </c>
      <c r="D248" s="33">
        <v>78</v>
      </c>
      <c r="E248" s="33" t="s">
        <v>16</v>
      </c>
      <c r="F248" s="33">
        <v>2019</v>
      </c>
      <c r="G248" s="149" t="s">
        <v>1003</v>
      </c>
      <c r="H248" s="36">
        <v>42.12</v>
      </c>
    </row>
    <row r="249" spans="1:8" ht="24">
      <c r="A249" s="33">
        <v>15</v>
      </c>
      <c r="B249" s="149" t="s">
        <v>1004</v>
      </c>
      <c r="C249" s="33">
        <v>5</v>
      </c>
      <c r="D249" s="33">
        <v>21</v>
      </c>
      <c r="E249" s="33" t="s">
        <v>16</v>
      </c>
      <c r="F249" s="33">
        <v>2019</v>
      </c>
      <c r="G249" s="149" t="s">
        <v>1005</v>
      </c>
      <c r="H249" s="36">
        <f>21*0.54</f>
        <v>11.34</v>
      </c>
    </row>
    <row r="250" spans="1:8" ht="72">
      <c r="A250" s="33">
        <v>16</v>
      </c>
      <c r="B250" s="149" t="s">
        <v>1006</v>
      </c>
      <c r="C250" s="33">
        <v>27</v>
      </c>
      <c r="D250" s="33">
        <v>90</v>
      </c>
      <c r="E250" s="33" t="s">
        <v>16</v>
      </c>
      <c r="F250" s="33">
        <v>2019</v>
      </c>
      <c r="G250" s="149" t="s">
        <v>1007</v>
      </c>
      <c r="H250" s="36">
        <v>48.6</v>
      </c>
    </row>
    <row r="251" spans="1:8" s="55" customFormat="1" ht="14.25">
      <c r="A251" s="33" t="s">
        <v>1008</v>
      </c>
      <c r="B251" s="50" t="s">
        <v>1009</v>
      </c>
      <c r="C251" s="74">
        <f aca="true" t="shared" si="17" ref="C251:H251">SUM(C252:C253)</f>
        <v>16</v>
      </c>
      <c r="D251" s="74">
        <f t="shared" si="17"/>
        <v>60</v>
      </c>
      <c r="E251" s="74"/>
      <c r="F251" s="74"/>
      <c r="G251" s="149"/>
      <c r="H251" s="36">
        <f t="shared" si="17"/>
        <v>32.4</v>
      </c>
    </row>
    <row r="252" spans="1:8" ht="24">
      <c r="A252" s="33">
        <v>1</v>
      </c>
      <c r="B252" s="120" t="s">
        <v>1010</v>
      </c>
      <c r="C252" s="74">
        <v>7</v>
      </c>
      <c r="D252" s="74">
        <v>23</v>
      </c>
      <c r="E252" s="33" t="s">
        <v>16</v>
      </c>
      <c r="F252" s="33">
        <v>2017</v>
      </c>
      <c r="G252" s="149" t="s">
        <v>1011</v>
      </c>
      <c r="H252" s="36">
        <v>12.42</v>
      </c>
    </row>
    <row r="253" spans="1:8" ht="14.25">
      <c r="A253" s="33">
        <v>2</v>
      </c>
      <c r="B253" s="120" t="s">
        <v>1012</v>
      </c>
      <c r="C253" s="74">
        <v>9</v>
      </c>
      <c r="D253" s="74">
        <v>37</v>
      </c>
      <c r="E253" s="33" t="s">
        <v>16</v>
      </c>
      <c r="F253" s="33">
        <v>2017</v>
      </c>
      <c r="G253" s="149" t="s">
        <v>1013</v>
      </c>
      <c r="H253" s="36">
        <v>19.98</v>
      </c>
    </row>
    <row r="254" spans="1:8" s="55" customFormat="1" ht="14.25">
      <c r="A254" s="33" t="s">
        <v>1014</v>
      </c>
      <c r="B254" s="61" t="s">
        <v>377</v>
      </c>
      <c r="C254" s="33">
        <f aca="true" t="shared" si="18" ref="C254:H254">C255</f>
        <v>8</v>
      </c>
      <c r="D254" s="33">
        <f t="shared" si="18"/>
        <v>28</v>
      </c>
      <c r="E254" s="33"/>
      <c r="F254" s="33"/>
      <c r="G254" s="149"/>
      <c r="H254" s="36">
        <f t="shared" si="18"/>
        <v>15.12</v>
      </c>
    </row>
    <row r="255" spans="1:8" ht="14.25">
      <c r="A255" s="33">
        <v>1</v>
      </c>
      <c r="B255" s="150" t="s">
        <v>1015</v>
      </c>
      <c r="C255" s="33">
        <v>8</v>
      </c>
      <c r="D255" s="33">
        <v>28</v>
      </c>
      <c r="E255" s="33" t="s">
        <v>16</v>
      </c>
      <c r="F255" s="33">
        <v>2017</v>
      </c>
      <c r="G255" s="149" t="s">
        <v>1016</v>
      </c>
      <c r="H255" s="36">
        <v>15.12</v>
      </c>
    </row>
  </sheetData>
  <protectedRanges>
    <protectedRange sqref="B113:B116" name="区域6_1"/>
    <protectedRange sqref="B111:B112" name="区域6"/>
    <protectedRange sqref="C116" name="区域7_9_2"/>
    <protectedRange sqref="C111:C116" name="区域7"/>
    <protectedRange sqref="B106:B109" name="区域6_2"/>
    <protectedRange sqref="G106:G109" name="区域6_1_1"/>
    <protectedRange sqref="B110" name="区域6_3"/>
    <protectedRange sqref="C109" name="区域7_6_2_1"/>
    <protectedRange sqref="C109" name="区域7_1"/>
    <protectedRange sqref="B117" name="区域6_4"/>
    <protectedRange sqref="B121" name="区域6_5"/>
    <protectedRange sqref="B122" name="区域6_1_3"/>
    <protectedRange sqref="G117" name="区域7_6_2_2"/>
    <protectedRange sqref="G117:G122" name="区域7_2"/>
    <protectedRange sqref="B90" name="区域6_6"/>
    <protectedRange sqref="G87:G90" name="区域6_1_4"/>
  </protectedRanges>
  <mergeCells count="9">
    <mergeCell ref="A1:H1"/>
    <mergeCell ref="C2:D2"/>
    <mergeCell ref="A4:B4"/>
    <mergeCell ref="A2:A3"/>
    <mergeCell ref="B2:B3"/>
    <mergeCell ref="E2:E3"/>
    <mergeCell ref="F2:F3"/>
    <mergeCell ref="G2:G3"/>
    <mergeCell ref="H2:H3"/>
  </mergeCells>
  <printOptions horizontalCentered="1"/>
  <pageMargins left="0.24" right="0.16" top="0.98" bottom="0.43" header="0.51" footer="0.24"/>
  <pageSetup horizontalDpi="600" verticalDpi="600" orientation="landscape" paperSize="9"/>
</worksheet>
</file>

<file path=xl/worksheets/sheet5.xml><?xml version="1.0" encoding="utf-8"?>
<worksheet xmlns="http://schemas.openxmlformats.org/spreadsheetml/2006/main" xmlns:r="http://schemas.openxmlformats.org/officeDocument/2006/relationships">
  <dimension ref="A1:H160"/>
  <sheetViews>
    <sheetView showZeros="0" zoomScaleSheetLayoutView="100" workbookViewId="0" topLeftCell="A1">
      <selection activeCell="A46" sqref="A46:A64"/>
    </sheetView>
  </sheetViews>
  <sheetFormatPr defaultColWidth="9.00390625" defaultColWidthPt="54" defaultRowHeight="14.25"/>
  <cols>
    <col min="1" max="1" width="5.125" widthPt="30.75" style="87" customWidth="1"/>
    <col min="2" max="2" width="17.875" widthPt="107.25" style="87" customWidth="1"/>
    <col min="3" max="3" width="8.00390625" widthPt="48" style="87" customWidth="1"/>
    <col min="4" max="4" width="9.25390625" widthPt="55.5" style="87" customWidth="1"/>
    <col min="5" max="6" width="9.00390625" widthPt="54" style="87" customWidth="1"/>
    <col min="7" max="7" width="56.875" widthPt="341.25" style="87" customWidth="1"/>
    <col min="8" max="8" width="12.25390625" widthPt="73.5" style="87" customWidth="1"/>
    <col min="9" max="16384" width="9.00390625" widthPt="54" style="87" customWidth="1"/>
  </cols>
  <sheetData>
    <row r="1" spans="1:8" ht="14.25">
      <c r="A1" s="82" t="s">
        <v>1017</v>
      </c>
      <c r="B1" s="83"/>
      <c r="C1" s="83"/>
      <c r="D1" s="83"/>
      <c r="E1" s="83"/>
      <c r="F1" s="83"/>
      <c r="G1" s="83"/>
      <c r="H1" s="85"/>
    </row>
    <row r="2" spans="1:8" ht="14.25">
      <c r="A2" s="33" t="s">
        <v>1</v>
      </c>
      <c r="B2" s="40" t="s">
        <v>2</v>
      </c>
      <c r="C2" s="40" t="s">
        <v>128</v>
      </c>
      <c r="D2" s="40"/>
      <c r="E2" s="40" t="s">
        <v>4</v>
      </c>
      <c r="F2" s="40" t="s">
        <v>5</v>
      </c>
      <c r="G2" s="40" t="s">
        <v>6</v>
      </c>
      <c r="H2" s="33" t="s">
        <v>7</v>
      </c>
    </row>
    <row r="3" spans="1:8" ht="14.25">
      <c r="A3" s="33"/>
      <c r="B3" s="40"/>
      <c r="C3" s="40" t="s">
        <v>131</v>
      </c>
      <c r="D3" s="40" t="s">
        <v>132</v>
      </c>
      <c r="E3" s="40"/>
      <c r="F3" s="40"/>
      <c r="G3" s="40"/>
      <c r="H3" s="33"/>
    </row>
    <row r="4" spans="1:8" ht="14.25">
      <c r="A4" s="33" t="s">
        <v>12</v>
      </c>
      <c r="B4" s="33"/>
      <c r="C4" s="33">
        <f aca="true" t="shared" si="0" ref="C4:H4">C5+C8</f>
        <v>1617</v>
      </c>
      <c r="D4" s="33">
        <f t="shared" si="0"/>
        <v>12335</v>
      </c>
      <c r="E4" s="60"/>
      <c r="F4" s="60"/>
      <c r="G4" s="60"/>
      <c r="H4" s="36">
        <f t="shared" si="0"/>
        <v>8160.82</v>
      </c>
    </row>
    <row r="5" spans="1:8" ht="14.25">
      <c r="A5" s="33" t="s">
        <v>13</v>
      </c>
      <c r="B5" s="61" t="s">
        <v>1018</v>
      </c>
      <c r="C5" s="33">
        <f aca="true" t="shared" si="1" ref="C5:H5">SUM(C6:C7)</f>
        <v>436</v>
      </c>
      <c r="D5" s="33">
        <f t="shared" si="1"/>
        <v>1866</v>
      </c>
      <c r="E5" s="60"/>
      <c r="F5" s="60"/>
      <c r="G5" s="60"/>
      <c r="H5" s="36">
        <f t="shared" si="1"/>
        <v>2500</v>
      </c>
    </row>
    <row r="6" spans="1:8" ht="87" customHeight="1">
      <c r="A6" s="33">
        <v>1</v>
      </c>
      <c r="B6" s="80" t="s">
        <v>1019</v>
      </c>
      <c r="C6" s="145">
        <v>151</v>
      </c>
      <c r="D6" s="74">
        <v>741</v>
      </c>
      <c r="E6" s="33" t="s">
        <v>16</v>
      </c>
      <c r="F6" s="33">
        <v>2016</v>
      </c>
      <c r="G6" s="80" t="s">
        <v>1020</v>
      </c>
      <c r="H6" s="36">
        <v>1000</v>
      </c>
    </row>
    <row r="7" spans="1:8" ht="102.75" customHeight="1">
      <c r="A7" s="33">
        <v>2</v>
      </c>
      <c r="B7" s="80" t="s">
        <v>1021</v>
      </c>
      <c r="C7" s="74">
        <v>285</v>
      </c>
      <c r="D7" s="74">
        <v>1125</v>
      </c>
      <c r="E7" s="33" t="s">
        <v>16</v>
      </c>
      <c r="F7" s="33">
        <v>2017</v>
      </c>
      <c r="G7" s="80" t="s">
        <v>1022</v>
      </c>
      <c r="H7" s="36">
        <v>1500</v>
      </c>
    </row>
    <row r="8" spans="1:8" ht="14.25">
      <c r="A8" s="33" t="s">
        <v>22</v>
      </c>
      <c r="B8" s="61" t="s">
        <v>613</v>
      </c>
      <c r="C8" s="33">
        <f aca="true" t="shared" si="2" ref="C8:H8">C9+C16+C20+C28+C32+C45+C65+C68+C87+C90+C94+C100+C105+C109+C121+C135+C158+C78</f>
        <v>1181</v>
      </c>
      <c r="D8" s="33">
        <f t="shared" si="2"/>
        <v>10469</v>
      </c>
      <c r="E8" s="33"/>
      <c r="F8" s="33"/>
      <c r="G8" s="33"/>
      <c r="H8" s="36">
        <f t="shared" si="2"/>
        <v>5660.82</v>
      </c>
    </row>
    <row r="9" spans="1:8" s="87" customFormat="1" ht="14.25">
      <c r="A9" s="33" t="s">
        <v>614</v>
      </c>
      <c r="B9" s="61" t="s">
        <v>318</v>
      </c>
      <c r="C9" s="33">
        <f aca="true" t="shared" si="3" ref="C9:H9">SUM(C10:C15)</f>
        <v>15</v>
      </c>
      <c r="D9" s="33">
        <f t="shared" si="3"/>
        <v>243</v>
      </c>
      <c r="E9" s="33"/>
      <c r="F9" s="33"/>
      <c r="G9" s="61"/>
      <c r="H9" s="36">
        <f t="shared" si="3"/>
        <v>131.22</v>
      </c>
    </row>
    <row r="10" spans="1:8" ht="14.25">
      <c r="A10" s="33">
        <v>1</v>
      </c>
      <c r="B10" s="80" t="s">
        <v>1023</v>
      </c>
      <c r="C10" s="33"/>
      <c r="D10" s="74">
        <v>29</v>
      </c>
      <c r="E10" s="33" t="s">
        <v>16</v>
      </c>
      <c r="F10" s="33">
        <v>2016</v>
      </c>
      <c r="G10" s="80" t="s">
        <v>1024</v>
      </c>
      <c r="H10" s="36">
        <v>15.66</v>
      </c>
    </row>
    <row r="11" spans="1:8" ht="14.25">
      <c r="A11" s="33">
        <v>2</v>
      </c>
      <c r="B11" s="80" t="s">
        <v>1025</v>
      </c>
      <c r="C11" s="33"/>
      <c r="D11" s="74">
        <v>29</v>
      </c>
      <c r="E11" s="33" t="s">
        <v>16</v>
      </c>
      <c r="F11" s="33">
        <v>2016</v>
      </c>
      <c r="G11" s="80" t="s">
        <v>1026</v>
      </c>
      <c r="H11" s="36">
        <v>15.66</v>
      </c>
    </row>
    <row r="12" spans="1:8" ht="14.25">
      <c r="A12" s="33">
        <v>3</v>
      </c>
      <c r="B12" s="80" t="s">
        <v>1027</v>
      </c>
      <c r="C12" s="33"/>
      <c r="D12" s="74">
        <v>64</v>
      </c>
      <c r="E12" s="33" t="s">
        <v>16</v>
      </c>
      <c r="F12" s="33">
        <v>2016</v>
      </c>
      <c r="G12" s="80" t="s">
        <v>1026</v>
      </c>
      <c r="H12" s="36">
        <v>34.56</v>
      </c>
    </row>
    <row r="13" spans="1:8" ht="14.25">
      <c r="A13" s="33">
        <v>4</v>
      </c>
      <c r="B13" s="80" t="s">
        <v>527</v>
      </c>
      <c r="C13" s="33"/>
      <c r="D13" s="74">
        <v>35</v>
      </c>
      <c r="E13" s="33" t="s">
        <v>16</v>
      </c>
      <c r="F13" s="33">
        <v>2016</v>
      </c>
      <c r="G13" s="80" t="s">
        <v>1028</v>
      </c>
      <c r="H13" s="36">
        <v>18.9</v>
      </c>
    </row>
    <row r="14" spans="1:8" ht="14.25">
      <c r="A14" s="33">
        <v>5</v>
      </c>
      <c r="B14" s="80" t="s">
        <v>1029</v>
      </c>
      <c r="C14" s="33"/>
      <c r="D14" s="74">
        <v>30</v>
      </c>
      <c r="E14" s="33" t="s">
        <v>16</v>
      </c>
      <c r="F14" s="33">
        <v>2016</v>
      </c>
      <c r="G14" s="80" t="s">
        <v>1030</v>
      </c>
      <c r="H14" s="36">
        <v>16.2</v>
      </c>
    </row>
    <row r="15" spans="1:8" ht="24">
      <c r="A15" s="33">
        <v>6</v>
      </c>
      <c r="B15" s="120" t="s">
        <v>529</v>
      </c>
      <c r="C15" s="33">
        <v>15</v>
      </c>
      <c r="D15" s="74">
        <v>56</v>
      </c>
      <c r="E15" s="33" t="s">
        <v>16</v>
      </c>
      <c r="F15" s="33">
        <v>2017</v>
      </c>
      <c r="G15" s="80" t="s">
        <v>1031</v>
      </c>
      <c r="H15" s="36">
        <v>30.24</v>
      </c>
    </row>
    <row r="16" spans="1:8" s="87" customFormat="1" ht="14.25">
      <c r="A16" s="33" t="s">
        <v>635</v>
      </c>
      <c r="B16" s="80" t="s">
        <v>367</v>
      </c>
      <c r="C16" s="33">
        <f aca="true" t="shared" si="4" ref="C16:H16">SUM(C17:C19)</f>
        <v>0</v>
      </c>
      <c r="D16" s="33">
        <f t="shared" si="4"/>
        <v>360</v>
      </c>
      <c r="E16" s="33"/>
      <c r="F16" s="33"/>
      <c r="G16" s="61"/>
      <c r="H16" s="36">
        <f t="shared" si="4"/>
        <v>194.4</v>
      </c>
    </row>
    <row r="17" spans="1:8" ht="14.25">
      <c r="A17" s="33">
        <v>1</v>
      </c>
      <c r="B17" s="80" t="s">
        <v>1032</v>
      </c>
      <c r="C17" s="33"/>
      <c r="D17" s="74">
        <v>62</v>
      </c>
      <c r="E17" s="33" t="s">
        <v>16</v>
      </c>
      <c r="F17" s="33">
        <v>2016</v>
      </c>
      <c r="G17" s="80" t="s">
        <v>1033</v>
      </c>
      <c r="H17" s="36">
        <v>33.48</v>
      </c>
    </row>
    <row r="18" spans="1:8" ht="14.25">
      <c r="A18" s="33">
        <v>2</v>
      </c>
      <c r="B18" s="80" t="s">
        <v>1034</v>
      </c>
      <c r="C18" s="33"/>
      <c r="D18" s="74">
        <v>110</v>
      </c>
      <c r="E18" s="33" t="s">
        <v>16</v>
      </c>
      <c r="F18" s="33">
        <v>2016</v>
      </c>
      <c r="G18" s="80" t="s">
        <v>1033</v>
      </c>
      <c r="H18" s="36">
        <v>59.4</v>
      </c>
    </row>
    <row r="19" spans="1:8" ht="24">
      <c r="A19" s="33">
        <v>3</v>
      </c>
      <c r="B19" s="80" t="s">
        <v>1035</v>
      </c>
      <c r="C19" s="33"/>
      <c r="D19" s="74">
        <v>188</v>
      </c>
      <c r="E19" s="33" t="s">
        <v>16</v>
      </c>
      <c r="F19" s="33">
        <v>2016</v>
      </c>
      <c r="G19" s="80" t="s">
        <v>1033</v>
      </c>
      <c r="H19" s="36">
        <v>101.52</v>
      </c>
    </row>
    <row r="20" spans="1:8" s="87" customFormat="1" ht="14.25">
      <c r="A20" s="33" t="s">
        <v>646</v>
      </c>
      <c r="B20" s="80" t="s">
        <v>328</v>
      </c>
      <c r="C20" s="33">
        <f aca="true" t="shared" si="5" ref="C20:H20">SUM(C21:C27)</f>
        <v>27</v>
      </c>
      <c r="D20" s="33">
        <f t="shared" si="5"/>
        <v>549</v>
      </c>
      <c r="E20" s="33"/>
      <c r="F20" s="33"/>
      <c r="G20" s="61"/>
      <c r="H20" s="36">
        <f t="shared" si="5"/>
        <v>296.46</v>
      </c>
    </row>
    <row r="21" spans="1:8" ht="20.25" customHeight="1">
      <c r="A21" s="33">
        <v>1</v>
      </c>
      <c r="B21" s="80" t="s">
        <v>330</v>
      </c>
      <c r="C21" s="33"/>
      <c r="D21" s="74">
        <v>98</v>
      </c>
      <c r="E21" s="33" t="s">
        <v>16</v>
      </c>
      <c r="F21" s="33">
        <v>2016</v>
      </c>
      <c r="G21" s="80" t="s">
        <v>1036</v>
      </c>
      <c r="H21" s="36">
        <v>52.92</v>
      </c>
    </row>
    <row r="22" spans="1:8" ht="18.75" customHeight="1">
      <c r="A22" s="33">
        <v>2</v>
      </c>
      <c r="B22" s="80" t="s">
        <v>276</v>
      </c>
      <c r="C22" s="33"/>
      <c r="D22" s="74">
        <v>61</v>
      </c>
      <c r="E22" s="33" t="s">
        <v>16</v>
      </c>
      <c r="F22" s="33">
        <v>2016</v>
      </c>
      <c r="G22" s="80" t="s">
        <v>1037</v>
      </c>
      <c r="H22" s="36">
        <v>32.94</v>
      </c>
    </row>
    <row r="23" spans="1:8" ht="21" customHeight="1">
      <c r="A23" s="33">
        <v>3</v>
      </c>
      <c r="B23" s="80" t="s">
        <v>1038</v>
      </c>
      <c r="C23" s="33"/>
      <c r="D23" s="74">
        <v>70</v>
      </c>
      <c r="E23" s="33" t="s">
        <v>16</v>
      </c>
      <c r="F23" s="33">
        <v>2016</v>
      </c>
      <c r="G23" s="80" t="s">
        <v>1039</v>
      </c>
      <c r="H23" s="36">
        <v>37.8</v>
      </c>
    </row>
    <row r="24" spans="1:8" ht="19.5" customHeight="1">
      <c r="A24" s="33">
        <v>4</v>
      </c>
      <c r="B24" s="80" t="s">
        <v>870</v>
      </c>
      <c r="C24" s="33"/>
      <c r="D24" s="74">
        <v>120</v>
      </c>
      <c r="E24" s="33" t="s">
        <v>16</v>
      </c>
      <c r="F24" s="33">
        <v>2016</v>
      </c>
      <c r="G24" s="80" t="s">
        <v>1037</v>
      </c>
      <c r="H24" s="36">
        <v>64.8</v>
      </c>
    </row>
    <row r="25" spans="1:8" ht="18" customHeight="1">
      <c r="A25" s="33">
        <v>5</v>
      </c>
      <c r="B25" s="80" t="s">
        <v>1040</v>
      </c>
      <c r="C25" s="33"/>
      <c r="D25" s="74">
        <v>101</v>
      </c>
      <c r="E25" s="33" t="s">
        <v>16</v>
      </c>
      <c r="F25" s="33">
        <v>2016</v>
      </c>
      <c r="G25" s="80" t="s">
        <v>1037</v>
      </c>
      <c r="H25" s="36">
        <v>54.54</v>
      </c>
    </row>
    <row r="26" spans="1:8" ht="19.5" customHeight="1">
      <c r="A26" s="33">
        <v>6</v>
      </c>
      <c r="B26" s="120" t="s">
        <v>544</v>
      </c>
      <c r="C26" s="33">
        <v>6</v>
      </c>
      <c r="D26" s="74">
        <v>22</v>
      </c>
      <c r="E26" s="33" t="s">
        <v>16</v>
      </c>
      <c r="F26" s="33">
        <v>2017</v>
      </c>
      <c r="G26" s="80" t="s">
        <v>1041</v>
      </c>
      <c r="H26" s="36">
        <v>11.88</v>
      </c>
    </row>
    <row r="27" spans="1:8" ht="24">
      <c r="A27" s="33">
        <v>7</v>
      </c>
      <c r="B27" s="80" t="s">
        <v>340</v>
      </c>
      <c r="C27" s="33">
        <v>21</v>
      </c>
      <c r="D27" s="74">
        <v>77</v>
      </c>
      <c r="E27" s="33" t="s">
        <v>16</v>
      </c>
      <c r="F27" s="33">
        <v>2019</v>
      </c>
      <c r="G27" s="80" t="s">
        <v>1042</v>
      </c>
      <c r="H27" s="36">
        <v>41.58</v>
      </c>
    </row>
    <row r="28" spans="1:8" s="87" customFormat="1" ht="14.25">
      <c r="A28" s="33" t="s">
        <v>664</v>
      </c>
      <c r="B28" s="80" t="s">
        <v>135</v>
      </c>
      <c r="C28" s="33">
        <f aca="true" t="shared" si="6" ref="C28:H28">SUM(C29:C31)</f>
        <v>0</v>
      </c>
      <c r="D28" s="33">
        <f t="shared" si="6"/>
        <v>180</v>
      </c>
      <c r="E28" s="33"/>
      <c r="F28" s="33"/>
      <c r="G28" s="61"/>
      <c r="H28" s="36">
        <f t="shared" si="6"/>
        <v>97.2</v>
      </c>
    </row>
    <row r="29" spans="1:8" ht="14.25">
      <c r="A29" s="33">
        <v>1</v>
      </c>
      <c r="B29" s="80" t="s">
        <v>136</v>
      </c>
      <c r="C29" s="33"/>
      <c r="D29" s="74">
        <v>58</v>
      </c>
      <c r="E29" s="33" t="s">
        <v>16</v>
      </c>
      <c r="F29" s="33">
        <v>2016</v>
      </c>
      <c r="G29" s="80" t="s">
        <v>1043</v>
      </c>
      <c r="H29" s="36">
        <v>31.32</v>
      </c>
    </row>
    <row r="30" spans="1:8" ht="14.25">
      <c r="A30" s="33">
        <v>2</v>
      </c>
      <c r="B30" s="80" t="s">
        <v>1044</v>
      </c>
      <c r="C30" s="33"/>
      <c r="D30" s="74">
        <v>58</v>
      </c>
      <c r="E30" s="33" t="s">
        <v>16</v>
      </c>
      <c r="F30" s="33">
        <v>2016</v>
      </c>
      <c r="G30" s="80" t="s">
        <v>1043</v>
      </c>
      <c r="H30" s="36">
        <v>31.32</v>
      </c>
    </row>
    <row r="31" spans="1:8" ht="14.25">
      <c r="A31" s="33">
        <v>3</v>
      </c>
      <c r="B31" s="80" t="s">
        <v>1045</v>
      </c>
      <c r="C31" s="33"/>
      <c r="D31" s="74">
        <v>64</v>
      </c>
      <c r="E31" s="33" t="s">
        <v>16</v>
      </c>
      <c r="F31" s="33">
        <v>2016</v>
      </c>
      <c r="G31" s="80" t="s">
        <v>1043</v>
      </c>
      <c r="H31" s="36">
        <v>34.56</v>
      </c>
    </row>
    <row r="32" spans="1:8" s="87" customFormat="1" ht="14.25">
      <c r="A32" s="33" t="s">
        <v>685</v>
      </c>
      <c r="B32" s="80" t="s">
        <v>213</v>
      </c>
      <c r="C32" s="33">
        <f aca="true" t="shared" si="7" ref="C32:H32">SUM(C33:C44)</f>
        <v>263</v>
      </c>
      <c r="D32" s="33">
        <f t="shared" si="7"/>
        <v>1615</v>
      </c>
      <c r="E32" s="33"/>
      <c r="F32" s="33"/>
      <c r="G32" s="61"/>
      <c r="H32" s="36">
        <f t="shared" si="7"/>
        <v>872.1</v>
      </c>
    </row>
    <row r="33" spans="1:8" ht="14.25">
      <c r="A33" s="33">
        <v>1</v>
      </c>
      <c r="B33" s="80" t="s">
        <v>214</v>
      </c>
      <c r="C33" s="33"/>
      <c r="D33" s="74">
        <v>192</v>
      </c>
      <c r="E33" s="33" t="s">
        <v>16</v>
      </c>
      <c r="F33" s="33">
        <v>2016</v>
      </c>
      <c r="G33" s="80" t="s">
        <v>1046</v>
      </c>
      <c r="H33" s="36">
        <v>103.68</v>
      </c>
    </row>
    <row r="34" spans="1:8" ht="14.25">
      <c r="A34" s="33">
        <v>2</v>
      </c>
      <c r="B34" s="80" t="s">
        <v>1047</v>
      </c>
      <c r="C34" s="33"/>
      <c r="D34" s="74">
        <v>40</v>
      </c>
      <c r="E34" s="33" t="s">
        <v>16</v>
      </c>
      <c r="F34" s="33">
        <v>2016</v>
      </c>
      <c r="G34" s="80" t="s">
        <v>1048</v>
      </c>
      <c r="H34" s="36">
        <v>21.6</v>
      </c>
    </row>
    <row r="35" spans="1:8" ht="14.25">
      <c r="A35" s="33">
        <v>3</v>
      </c>
      <c r="B35" s="80" t="s">
        <v>1049</v>
      </c>
      <c r="C35" s="33"/>
      <c r="D35" s="74">
        <v>181</v>
      </c>
      <c r="E35" s="33" t="s">
        <v>16</v>
      </c>
      <c r="F35" s="33">
        <v>2016</v>
      </c>
      <c r="G35" s="80" t="s">
        <v>1033</v>
      </c>
      <c r="H35" s="36">
        <v>97.74</v>
      </c>
    </row>
    <row r="36" spans="1:8" ht="14.25">
      <c r="A36" s="33">
        <v>4</v>
      </c>
      <c r="B36" s="80" t="s">
        <v>1050</v>
      </c>
      <c r="C36" s="33">
        <v>21</v>
      </c>
      <c r="D36" s="74">
        <v>95</v>
      </c>
      <c r="E36" s="33" t="s">
        <v>16</v>
      </c>
      <c r="F36" s="33">
        <v>2017</v>
      </c>
      <c r="G36" s="80" t="s">
        <v>1051</v>
      </c>
      <c r="H36" s="36">
        <v>51.3</v>
      </c>
    </row>
    <row r="37" spans="1:8" ht="65.25" customHeight="1">
      <c r="A37" s="33">
        <v>5</v>
      </c>
      <c r="B37" s="80" t="s">
        <v>588</v>
      </c>
      <c r="C37" s="33">
        <v>29</v>
      </c>
      <c r="D37" s="74">
        <v>121</v>
      </c>
      <c r="E37" s="33" t="s">
        <v>16</v>
      </c>
      <c r="F37" s="33">
        <v>2017</v>
      </c>
      <c r="G37" s="80" t="s">
        <v>1052</v>
      </c>
      <c r="H37" s="36">
        <v>65.34</v>
      </c>
    </row>
    <row r="38" spans="1:8" ht="24">
      <c r="A38" s="33">
        <v>6</v>
      </c>
      <c r="B38" s="80" t="s">
        <v>1053</v>
      </c>
      <c r="C38" s="33">
        <v>19</v>
      </c>
      <c r="D38" s="74">
        <v>70</v>
      </c>
      <c r="E38" s="33" t="s">
        <v>16</v>
      </c>
      <c r="F38" s="33">
        <v>2017</v>
      </c>
      <c r="G38" s="80" t="s">
        <v>1054</v>
      </c>
      <c r="H38" s="36">
        <v>37.8</v>
      </c>
    </row>
    <row r="39" spans="1:8" ht="14.25">
      <c r="A39" s="33">
        <v>7</v>
      </c>
      <c r="B39" s="80" t="s">
        <v>1055</v>
      </c>
      <c r="C39" s="33"/>
      <c r="D39" s="74">
        <v>51</v>
      </c>
      <c r="E39" s="33" t="s">
        <v>16</v>
      </c>
      <c r="F39" s="33">
        <v>2016</v>
      </c>
      <c r="G39" s="80" t="s">
        <v>1056</v>
      </c>
      <c r="H39" s="36">
        <v>27.54</v>
      </c>
    </row>
    <row r="40" spans="1:8" ht="24">
      <c r="A40" s="33">
        <v>8</v>
      </c>
      <c r="B40" s="80" t="s">
        <v>1057</v>
      </c>
      <c r="C40" s="33">
        <v>56</v>
      </c>
      <c r="D40" s="74">
        <v>265</v>
      </c>
      <c r="E40" s="33" t="s">
        <v>16</v>
      </c>
      <c r="F40" s="33">
        <v>2017</v>
      </c>
      <c r="G40" s="80" t="s">
        <v>1058</v>
      </c>
      <c r="H40" s="36">
        <v>143.1</v>
      </c>
    </row>
    <row r="41" spans="1:8" ht="24">
      <c r="A41" s="33">
        <v>9</v>
      </c>
      <c r="B41" s="120" t="s">
        <v>592</v>
      </c>
      <c r="C41" s="33">
        <v>38</v>
      </c>
      <c r="D41" s="74">
        <v>171</v>
      </c>
      <c r="E41" s="33" t="s">
        <v>16</v>
      </c>
      <c r="F41" s="33">
        <v>2018</v>
      </c>
      <c r="G41" s="80" t="s">
        <v>1059</v>
      </c>
      <c r="H41" s="36">
        <v>92.34</v>
      </c>
    </row>
    <row r="42" spans="1:8" ht="24">
      <c r="A42" s="33">
        <v>10</v>
      </c>
      <c r="B42" s="80" t="s">
        <v>1060</v>
      </c>
      <c r="C42" s="33">
        <v>23</v>
      </c>
      <c r="D42" s="74">
        <v>89</v>
      </c>
      <c r="E42" s="33" t="s">
        <v>16</v>
      </c>
      <c r="F42" s="33">
        <v>2017</v>
      </c>
      <c r="G42" s="80" t="s">
        <v>1061</v>
      </c>
      <c r="H42" s="36">
        <v>48.06</v>
      </c>
    </row>
    <row r="43" spans="1:8" ht="36">
      <c r="A43" s="33">
        <v>11</v>
      </c>
      <c r="B43" s="120" t="s">
        <v>223</v>
      </c>
      <c r="C43" s="33">
        <v>49</v>
      </c>
      <c r="D43" s="74">
        <v>221</v>
      </c>
      <c r="E43" s="33" t="s">
        <v>16</v>
      </c>
      <c r="F43" s="33">
        <v>2018</v>
      </c>
      <c r="G43" s="80" t="s">
        <v>1062</v>
      </c>
      <c r="H43" s="36">
        <v>119.34</v>
      </c>
    </row>
    <row r="44" spans="1:8" ht="36">
      <c r="A44" s="33">
        <v>12</v>
      </c>
      <c r="B44" s="120" t="s">
        <v>599</v>
      </c>
      <c r="C44" s="33">
        <v>28</v>
      </c>
      <c r="D44" s="74">
        <v>119</v>
      </c>
      <c r="E44" s="33" t="s">
        <v>16</v>
      </c>
      <c r="F44" s="33">
        <v>2018</v>
      </c>
      <c r="G44" s="80" t="s">
        <v>1063</v>
      </c>
      <c r="H44" s="36">
        <v>64.26</v>
      </c>
    </row>
    <row r="45" spans="1:8" s="87" customFormat="1" ht="14.25">
      <c r="A45" s="33" t="s">
        <v>701</v>
      </c>
      <c r="B45" s="80" t="s">
        <v>253</v>
      </c>
      <c r="C45" s="33">
        <f aca="true" t="shared" si="8" ref="C45:H45">SUM(C46:C64)</f>
        <v>302</v>
      </c>
      <c r="D45" s="33">
        <f t="shared" si="8"/>
        <v>1949</v>
      </c>
      <c r="E45" s="33"/>
      <c r="F45" s="33"/>
      <c r="G45" s="61"/>
      <c r="H45" s="36">
        <f t="shared" si="8"/>
        <v>1052.46</v>
      </c>
    </row>
    <row r="46" spans="1:8" ht="14.25">
      <c r="A46" s="33">
        <v>1</v>
      </c>
      <c r="B46" s="80" t="s">
        <v>1064</v>
      </c>
      <c r="C46" s="33"/>
      <c r="D46" s="74">
        <v>122</v>
      </c>
      <c r="E46" s="33" t="s">
        <v>16</v>
      </c>
      <c r="F46" s="33">
        <v>2016</v>
      </c>
      <c r="G46" s="80" t="s">
        <v>1033</v>
      </c>
      <c r="H46" s="36">
        <v>65.88</v>
      </c>
    </row>
    <row r="47" spans="1:8" ht="14.25">
      <c r="A47" s="33">
        <v>2</v>
      </c>
      <c r="B47" s="80" t="s">
        <v>1065</v>
      </c>
      <c r="C47" s="33"/>
      <c r="D47" s="74">
        <v>133</v>
      </c>
      <c r="E47" s="33" t="s">
        <v>16</v>
      </c>
      <c r="F47" s="33">
        <v>2016</v>
      </c>
      <c r="G47" s="80" t="s">
        <v>1033</v>
      </c>
      <c r="H47" s="36">
        <v>71.82</v>
      </c>
    </row>
    <row r="48" spans="1:8" ht="14.25">
      <c r="A48" s="33">
        <v>3</v>
      </c>
      <c r="B48" s="80" t="s">
        <v>1066</v>
      </c>
      <c r="C48" s="33"/>
      <c r="D48" s="74">
        <v>130</v>
      </c>
      <c r="E48" s="33" t="s">
        <v>16</v>
      </c>
      <c r="F48" s="33">
        <v>2016</v>
      </c>
      <c r="G48" s="80" t="s">
        <v>1067</v>
      </c>
      <c r="H48" s="36">
        <v>70.2</v>
      </c>
    </row>
    <row r="49" spans="1:8" ht="14.25">
      <c r="A49" s="33">
        <v>4</v>
      </c>
      <c r="B49" s="80" t="s">
        <v>469</v>
      </c>
      <c r="C49" s="33"/>
      <c r="D49" s="74">
        <v>155</v>
      </c>
      <c r="E49" s="33" t="s">
        <v>16</v>
      </c>
      <c r="F49" s="33">
        <v>2016</v>
      </c>
      <c r="G49" s="80" t="s">
        <v>1068</v>
      </c>
      <c r="H49" s="36">
        <v>83.7</v>
      </c>
    </row>
    <row r="50" spans="1:8" ht="14.25">
      <c r="A50" s="33">
        <v>5</v>
      </c>
      <c r="B50" s="80" t="s">
        <v>1069</v>
      </c>
      <c r="C50" s="33"/>
      <c r="D50" s="74">
        <v>78</v>
      </c>
      <c r="E50" s="33" t="s">
        <v>16</v>
      </c>
      <c r="F50" s="33">
        <v>2016</v>
      </c>
      <c r="G50" s="80" t="s">
        <v>1070</v>
      </c>
      <c r="H50" s="36">
        <v>42.12</v>
      </c>
    </row>
    <row r="51" spans="1:8" ht="14.25">
      <c r="A51" s="33">
        <v>6</v>
      </c>
      <c r="B51" s="80" t="s">
        <v>467</v>
      </c>
      <c r="C51" s="33"/>
      <c r="D51" s="74">
        <v>123</v>
      </c>
      <c r="E51" s="33" t="s">
        <v>16</v>
      </c>
      <c r="F51" s="33">
        <v>2016</v>
      </c>
      <c r="G51" s="80" t="s">
        <v>1068</v>
      </c>
      <c r="H51" s="36">
        <v>66.42</v>
      </c>
    </row>
    <row r="52" spans="1:8" ht="14.25">
      <c r="A52" s="33">
        <v>7</v>
      </c>
      <c r="B52" s="120" t="s">
        <v>473</v>
      </c>
      <c r="C52" s="33">
        <v>24</v>
      </c>
      <c r="D52" s="74">
        <v>89</v>
      </c>
      <c r="E52" s="33" t="s">
        <v>16</v>
      </c>
      <c r="F52" s="33">
        <v>2017</v>
      </c>
      <c r="G52" s="80" t="s">
        <v>1071</v>
      </c>
      <c r="H52" s="36">
        <v>48.06</v>
      </c>
    </row>
    <row r="53" spans="1:8" ht="14.25">
      <c r="A53" s="33">
        <v>8</v>
      </c>
      <c r="B53" s="120" t="s">
        <v>471</v>
      </c>
      <c r="C53" s="33">
        <v>23</v>
      </c>
      <c r="D53" s="74">
        <v>119</v>
      </c>
      <c r="E53" s="33" t="s">
        <v>16</v>
      </c>
      <c r="F53" s="33">
        <v>2017</v>
      </c>
      <c r="G53" s="80" t="s">
        <v>1072</v>
      </c>
      <c r="H53" s="36">
        <v>64.26</v>
      </c>
    </row>
    <row r="54" spans="1:8" ht="14.25">
      <c r="A54" s="33">
        <v>9</v>
      </c>
      <c r="B54" s="120" t="s">
        <v>1073</v>
      </c>
      <c r="C54" s="33">
        <v>28</v>
      </c>
      <c r="D54" s="74">
        <v>148</v>
      </c>
      <c r="E54" s="33" t="s">
        <v>16</v>
      </c>
      <c r="F54" s="33">
        <v>2017</v>
      </c>
      <c r="G54" s="80" t="s">
        <v>1074</v>
      </c>
      <c r="H54" s="36">
        <v>79.92</v>
      </c>
    </row>
    <row r="55" spans="1:8" ht="14.25">
      <c r="A55" s="33">
        <v>10</v>
      </c>
      <c r="B55" s="120" t="s">
        <v>1075</v>
      </c>
      <c r="C55" s="33">
        <v>21</v>
      </c>
      <c r="D55" s="74">
        <v>78</v>
      </c>
      <c r="E55" s="33" t="s">
        <v>16</v>
      </c>
      <c r="F55" s="33">
        <v>2017</v>
      </c>
      <c r="G55" s="80" t="s">
        <v>1076</v>
      </c>
      <c r="H55" s="36">
        <v>42.12</v>
      </c>
    </row>
    <row r="56" spans="1:8" ht="14.25">
      <c r="A56" s="33">
        <v>11</v>
      </c>
      <c r="B56" s="120" t="s">
        <v>1077</v>
      </c>
      <c r="C56" s="33">
        <v>19</v>
      </c>
      <c r="D56" s="74">
        <v>65</v>
      </c>
      <c r="E56" s="33" t="s">
        <v>16</v>
      </c>
      <c r="F56" s="33">
        <v>2017</v>
      </c>
      <c r="G56" s="80" t="s">
        <v>1078</v>
      </c>
      <c r="H56" s="36">
        <v>35.1</v>
      </c>
    </row>
    <row r="57" spans="1:8" ht="36">
      <c r="A57" s="33">
        <v>12</v>
      </c>
      <c r="B57" s="120" t="s">
        <v>1079</v>
      </c>
      <c r="C57" s="33">
        <v>22</v>
      </c>
      <c r="D57" s="74">
        <v>70</v>
      </c>
      <c r="E57" s="33" t="s">
        <v>16</v>
      </c>
      <c r="F57" s="33">
        <v>2018</v>
      </c>
      <c r="G57" s="80" t="s">
        <v>1080</v>
      </c>
      <c r="H57" s="36">
        <v>37.8</v>
      </c>
    </row>
    <row r="58" spans="1:8" ht="24">
      <c r="A58" s="33">
        <v>13</v>
      </c>
      <c r="B58" s="120" t="s">
        <v>1081</v>
      </c>
      <c r="C58" s="33">
        <v>22</v>
      </c>
      <c r="D58" s="74">
        <v>61</v>
      </c>
      <c r="E58" s="33" t="s">
        <v>16</v>
      </c>
      <c r="F58" s="33">
        <v>2018</v>
      </c>
      <c r="G58" s="80" t="s">
        <v>1082</v>
      </c>
      <c r="H58" s="36">
        <v>32.94</v>
      </c>
    </row>
    <row r="59" spans="1:8" ht="24">
      <c r="A59" s="33">
        <v>14</v>
      </c>
      <c r="B59" s="120" t="s">
        <v>1083</v>
      </c>
      <c r="C59" s="33">
        <v>27</v>
      </c>
      <c r="D59" s="74">
        <v>128</v>
      </c>
      <c r="E59" s="33" t="s">
        <v>16</v>
      </c>
      <c r="F59" s="33">
        <v>2018</v>
      </c>
      <c r="G59" s="80" t="s">
        <v>1084</v>
      </c>
      <c r="H59" s="36">
        <v>69.12</v>
      </c>
    </row>
    <row r="60" spans="1:8" ht="24">
      <c r="A60" s="33">
        <v>15</v>
      </c>
      <c r="B60" s="120" t="s">
        <v>1085</v>
      </c>
      <c r="C60" s="33">
        <v>26</v>
      </c>
      <c r="D60" s="74">
        <v>92</v>
      </c>
      <c r="E60" s="33" t="s">
        <v>16</v>
      </c>
      <c r="F60" s="33">
        <v>2018</v>
      </c>
      <c r="G60" s="80" t="s">
        <v>1086</v>
      </c>
      <c r="H60" s="36">
        <v>49.68</v>
      </c>
    </row>
    <row r="61" spans="1:8" ht="24">
      <c r="A61" s="33">
        <v>16</v>
      </c>
      <c r="B61" s="120" t="s">
        <v>1087</v>
      </c>
      <c r="C61" s="33">
        <v>29</v>
      </c>
      <c r="D61" s="74">
        <v>105</v>
      </c>
      <c r="E61" s="33" t="s">
        <v>16</v>
      </c>
      <c r="F61" s="33">
        <v>2018</v>
      </c>
      <c r="G61" s="80" t="s">
        <v>1088</v>
      </c>
      <c r="H61" s="36">
        <v>56.7</v>
      </c>
    </row>
    <row r="62" spans="1:8" ht="24">
      <c r="A62" s="33">
        <v>17</v>
      </c>
      <c r="B62" s="120" t="s">
        <v>1089</v>
      </c>
      <c r="C62" s="33">
        <v>20</v>
      </c>
      <c r="D62" s="74">
        <v>88</v>
      </c>
      <c r="E62" s="33" t="s">
        <v>16</v>
      </c>
      <c r="F62" s="33">
        <v>2018</v>
      </c>
      <c r="G62" s="80" t="s">
        <v>1090</v>
      </c>
      <c r="H62" s="36">
        <v>47.52</v>
      </c>
    </row>
    <row r="63" spans="1:8" ht="24">
      <c r="A63" s="33">
        <v>18</v>
      </c>
      <c r="B63" s="120" t="s">
        <v>1091</v>
      </c>
      <c r="C63" s="33">
        <v>18</v>
      </c>
      <c r="D63" s="74">
        <v>79</v>
      </c>
      <c r="E63" s="33" t="s">
        <v>16</v>
      </c>
      <c r="F63" s="33">
        <v>2018</v>
      </c>
      <c r="G63" s="80" t="s">
        <v>1092</v>
      </c>
      <c r="H63" s="36">
        <v>42.66</v>
      </c>
    </row>
    <row r="64" spans="1:8" ht="14.25">
      <c r="A64" s="33">
        <v>19</v>
      </c>
      <c r="B64" s="120" t="s">
        <v>1093</v>
      </c>
      <c r="C64" s="33">
        <v>23</v>
      </c>
      <c r="D64" s="74">
        <v>86</v>
      </c>
      <c r="E64" s="33" t="s">
        <v>16</v>
      </c>
      <c r="F64" s="33">
        <v>2019</v>
      </c>
      <c r="G64" s="120" t="s">
        <v>1094</v>
      </c>
      <c r="H64" s="36">
        <v>46.44</v>
      </c>
    </row>
    <row r="65" spans="1:8" s="87" customFormat="1" ht="14.25">
      <c r="A65" s="33" t="s">
        <v>737</v>
      </c>
      <c r="B65" s="80" t="s">
        <v>294</v>
      </c>
      <c r="C65" s="33">
        <f aca="true" t="shared" si="9" ref="C65:H65">SUM(C66:C67)</f>
        <v>0</v>
      </c>
      <c r="D65" s="33">
        <f t="shared" si="9"/>
        <v>86</v>
      </c>
      <c r="E65" s="33"/>
      <c r="F65" s="33"/>
      <c r="G65" s="61"/>
      <c r="H65" s="36">
        <f t="shared" si="9"/>
        <v>46.44</v>
      </c>
    </row>
    <row r="66" spans="1:8" ht="14.25">
      <c r="A66" s="33">
        <v>1</v>
      </c>
      <c r="B66" s="80" t="s">
        <v>1095</v>
      </c>
      <c r="C66" s="33"/>
      <c r="D66" s="74">
        <v>33</v>
      </c>
      <c r="E66" s="33" t="s">
        <v>16</v>
      </c>
      <c r="F66" s="33">
        <v>2016</v>
      </c>
      <c r="G66" s="80" t="s">
        <v>1096</v>
      </c>
      <c r="H66" s="36">
        <v>17.82</v>
      </c>
    </row>
    <row r="67" spans="1:8" ht="14.25">
      <c r="A67" s="33">
        <v>2</v>
      </c>
      <c r="B67" s="80" t="s">
        <v>295</v>
      </c>
      <c r="C67" s="33"/>
      <c r="D67" s="74">
        <v>53</v>
      </c>
      <c r="E67" s="33" t="s">
        <v>16</v>
      </c>
      <c r="F67" s="33">
        <v>2016</v>
      </c>
      <c r="G67" s="80" t="s">
        <v>1097</v>
      </c>
      <c r="H67" s="36">
        <v>28.62</v>
      </c>
    </row>
    <row r="68" spans="1:8" s="87" customFormat="1" ht="14.25">
      <c r="A68" s="33" t="s">
        <v>754</v>
      </c>
      <c r="B68" s="80" t="s">
        <v>245</v>
      </c>
      <c r="C68" s="33">
        <f aca="true" t="shared" si="10" ref="C68:H68">SUM(C69:C77)</f>
        <v>59</v>
      </c>
      <c r="D68" s="33">
        <f t="shared" si="10"/>
        <v>307</v>
      </c>
      <c r="E68" s="33"/>
      <c r="F68" s="33"/>
      <c r="G68" s="61"/>
      <c r="H68" s="36">
        <f t="shared" si="10"/>
        <v>165.78</v>
      </c>
    </row>
    <row r="69" spans="1:8" ht="14.25">
      <c r="A69" s="33">
        <v>1</v>
      </c>
      <c r="B69" s="80" t="s">
        <v>560</v>
      </c>
      <c r="C69" s="33"/>
      <c r="D69" s="74">
        <v>62</v>
      </c>
      <c r="E69" s="33" t="s">
        <v>16</v>
      </c>
      <c r="F69" s="33">
        <v>2016</v>
      </c>
      <c r="G69" s="80" t="s">
        <v>1098</v>
      </c>
      <c r="H69" s="36">
        <v>33.48</v>
      </c>
    </row>
    <row r="70" spans="1:8" ht="14.25">
      <c r="A70" s="33">
        <v>2</v>
      </c>
      <c r="B70" s="80" t="s">
        <v>455</v>
      </c>
      <c r="C70" s="33"/>
      <c r="D70" s="74">
        <v>36</v>
      </c>
      <c r="E70" s="33" t="s">
        <v>16</v>
      </c>
      <c r="F70" s="33">
        <v>2016</v>
      </c>
      <c r="G70" s="80" t="s">
        <v>1099</v>
      </c>
      <c r="H70" s="36">
        <v>19.44</v>
      </c>
    </row>
    <row r="71" spans="1:8" ht="72">
      <c r="A71" s="33">
        <v>3</v>
      </c>
      <c r="B71" s="80" t="s">
        <v>804</v>
      </c>
      <c r="C71" s="33">
        <v>7</v>
      </c>
      <c r="D71" s="74">
        <v>19</v>
      </c>
      <c r="E71" s="33" t="s">
        <v>16</v>
      </c>
      <c r="F71" s="33">
        <v>2017</v>
      </c>
      <c r="G71" s="80" t="s">
        <v>1100</v>
      </c>
      <c r="H71" s="36">
        <v>10.26</v>
      </c>
    </row>
    <row r="72" spans="1:8" ht="24">
      <c r="A72" s="33">
        <v>4</v>
      </c>
      <c r="B72" s="80" t="s">
        <v>458</v>
      </c>
      <c r="C72" s="33">
        <v>17</v>
      </c>
      <c r="D72" s="74">
        <v>64</v>
      </c>
      <c r="E72" s="33" t="s">
        <v>16</v>
      </c>
      <c r="F72" s="33">
        <v>2017</v>
      </c>
      <c r="G72" s="80" t="s">
        <v>1101</v>
      </c>
      <c r="H72" s="36">
        <v>34.56</v>
      </c>
    </row>
    <row r="73" spans="1:8" ht="36">
      <c r="A73" s="33">
        <v>5</v>
      </c>
      <c r="B73" s="120" t="s">
        <v>248</v>
      </c>
      <c r="C73" s="33">
        <v>5</v>
      </c>
      <c r="D73" s="74">
        <v>18</v>
      </c>
      <c r="E73" s="33" t="s">
        <v>16</v>
      </c>
      <c r="F73" s="33">
        <v>2018</v>
      </c>
      <c r="G73" s="80" t="s">
        <v>1102</v>
      </c>
      <c r="H73" s="36">
        <v>9.72</v>
      </c>
    </row>
    <row r="74" spans="1:8" ht="24">
      <c r="A74" s="33">
        <v>6</v>
      </c>
      <c r="B74" s="80" t="s">
        <v>250</v>
      </c>
      <c r="C74" s="33">
        <v>11</v>
      </c>
      <c r="D74" s="74">
        <v>46</v>
      </c>
      <c r="E74" s="33" t="s">
        <v>16</v>
      </c>
      <c r="F74" s="33">
        <v>2019</v>
      </c>
      <c r="G74" s="80" t="s">
        <v>1103</v>
      </c>
      <c r="H74" s="36">
        <v>24.84</v>
      </c>
    </row>
    <row r="75" spans="1:8" ht="24">
      <c r="A75" s="33">
        <v>7</v>
      </c>
      <c r="B75" s="80" t="s">
        <v>1104</v>
      </c>
      <c r="C75" s="33">
        <v>9</v>
      </c>
      <c r="D75" s="74">
        <v>25</v>
      </c>
      <c r="E75" s="33" t="s">
        <v>16</v>
      </c>
      <c r="F75" s="33">
        <v>2019</v>
      </c>
      <c r="G75" s="80" t="s">
        <v>1105</v>
      </c>
      <c r="H75" s="36">
        <v>13.5</v>
      </c>
    </row>
    <row r="76" spans="1:8" ht="24">
      <c r="A76" s="33">
        <v>8</v>
      </c>
      <c r="B76" s="80" t="s">
        <v>1106</v>
      </c>
      <c r="C76" s="33">
        <v>5</v>
      </c>
      <c r="D76" s="74">
        <v>22</v>
      </c>
      <c r="E76" s="33" t="s">
        <v>16</v>
      </c>
      <c r="F76" s="33">
        <v>2019</v>
      </c>
      <c r="G76" s="80" t="s">
        <v>1107</v>
      </c>
      <c r="H76" s="36">
        <v>11.88</v>
      </c>
    </row>
    <row r="77" spans="1:8" ht="24">
      <c r="A77" s="33">
        <v>9</v>
      </c>
      <c r="B77" s="80" t="s">
        <v>1108</v>
      </c>
      <c r="C77" s="33">
        <v>5</v>
      </c>
      <c r="D77" s="74">
        <v>15</v>
      </c>
      <c r="E77" s="33" t="s">
        <v>16</v>
      </c>
      <c r="F77" s="33">
        <v>2019</v>
      </c>
      <c r="G77" s="80" t="s">
        <v>1109</v>
      </c>
      <c r="H77" s="36">
        <v>8.1</v>
      </c>
    </row>
    <row r="78" spans="1:8" s="87" customFormat="1" ht="14.25">
      <c r="A78" s="33" t="s">
        <v>766</v>
      </c>
      <c r="B78" s="80" t="s">
        <v>304</v>
      </c>
      <c r="C78" s="33">
        <f aca="true" t="shared" si="11" ref="C78:H78">SUM(C79:C86)</f>
        <v>74</v>
      </c>
      <c r="D78" s="33">
        <f t="shared" si="11"/>
        <v>358</v>
      </c>
      <c r="E78" s="33"/>
      <c r="F78" s="33"/>
      <c r="G78" s="61"/>
      <c r="H78" s="36">
        <f t="shared" si="11"/>
        <v>199.8</v>
      </c>
    </row>
    <row r="79" spans="1:8" ht="14.25">
      <c r="A79" s="33">
        <v>1</v>
      </c>
      <c r="B79" s="80" t="s">
        <v>1110</v>
      </c>
      <c r="C79" s="33"/>
      <c r="D79" s="74">
        <v>18</v>
      </c>
      <c r="E79" s="33" t="s">
        <v>16</v>
      </c>
      <c r="F79" s="33">
        <v>2016</v>
      </c>
      <c r="G79" s="80" t="s">
        <v>1111</v>
      </c>
      <c r="H79" s="36">
        <v>9.72</v>
      </c>
    </row>
    <row r="80" spans="1:8" ht="14.25">
      <c r="A80" s="33">
        <v>2</v>
      </c>
      <c r="B80" s="80" t="s">
        <v>305</v>
      </c>
      <c r="C80" s="33"/>
      <c r="D80" s="74">
        <v>44</v>
      </c>
      <c r="E80" s="33" t="s">
        <v>16</v>
      </c>
      <c r="F80" s="33">
        <v>2016</v>
      </c>
      <c r="G80" s="80" t="s">
        <v>1112</v>
      </c>
      <c r="H80" s="36">
        <v>23.76</v>
      </c>
    </row>
    <row r="81" spans="1:8" ht="14.25">
      <c r="A81" s="33">
        <v>3</v>
      </c>
      <c r="B81" s="80" t="s">
        <v>1113</v>
      </c>
      <c r="C81" s="33"/>
      <c r="D81" s="74">
        <v>47</v>
      </c>
      <c r="E81" s="33" t="s">
        <v>16</v>
      </c>
      <c r="F81" s="33">
        <v>2016</v>
      </c>
      <c r="G81" s="80" t="s">
        <v>1114</v>
      </c>
      <c r="H81" s="36">
        <v>25.38</v>
      </c>
    </row>
    <row r="82" spans="1:8" ht="24">
      <c r="A82" s="33">
        <v>4</v>
      </c>
      <c r="B82" s="80" t="s">
        <v>1115</v>
      </c>
      <c r="C82" s="33">
        <v>10</v>
      </c>
      <c r="D82" s="74">
        <v>31</v>
      </c>
      <c r="E82" s="33" t="s">
        <v>16</v>
      </c>
      <c r="F82" s="33">
        <v>2017</v>
      </c>
      <c r="G82" s="80" t="s">
        <v>1116</v>
      </c>
      <c r="H82" s="36">
        <v>16.74</v>
      </c>
    </row>
    <row r="83" spans="1:8" ht="24">
      <c r="A83" s="33">
        <v>5</v>
      </c>
      <c r="B83" s="80" t="s">
        <v>1117</v>
      </c>
      <c r="C83" s="74">
        <v>23</v>
      </c>
      <c r="D83" s="74">
        <v>74</v>
      </c>
      <c r="E83" s="33" t="s">
        <v>16</v>
      </c>
      <c r="F83" s="33">
        <v>2017</v>
      </c>
      <c r="G83" s="80" t="s">
        <v>1118</v>
      </c>
      <c r="H83" s="36">
        <v>39.96</v>
      </c>
    </row>
    <row r="84" spans="1:8" ht="24">
      <c r="A84" s="33">
        <v>6</v>
      </c>
      <c r="B84" s="80" t="s">
        <v>773</v>
      </c>
      <c r="C84" s="74">
        <v>27</v>
      </c>
      <c r="D84" s="74">
        <v>93</v>
      </c>
      <c r="E84" s="33" t="s">
        <v>16</v>
      </c>
      <c r="F84" s="33">
        <v>2018</v>
      </c>
      <c r="G84" s="80" t="s">
        <v>1119</v>
      </c>
      <c r="H84" s="36">
        <v>50.22</v>
      </c>
    </row>
    <row r="85" spans="1:8" ht="24">
      <c r="A85" s="33">
        <v>7</v>
      </c>
      <c r="B85" s="80" t="s">
        <v>1120</v>
      </c>
      <c r="C85" s="74">
        <v>7</v>
      </c>
      <c r="D85" s="74">
        <v>29</v>
      </c>
      <c r="E85" s="33" t="s">
        <v>16</v>
      </c>
      <c r="F85" s="33">
        <v>2018</v>
      </c>
      <c r="G85" s="80" t="s">
        <v>1121</v>
      </c>
      <c r="H85" s="36">
        <v>22.14</v>
      </c>
    </row>
    <row r="86" spans="1:8" ht="24">
      <c r="A86" s="33">
        <v>8</v>
      </c>
      <c r="B86" s="120" t="s">
        <v>315</v>
      </c>
      <c r="C86" s="33">
        <v>7</v>
      </c>
      <c r="D86" s="74">
        <v>22</v>
      </c>
      <c r="E86" s="33" t="s">
        <v>16</v>
      </c>
      <c r="F86" s="33">
        <v>2019</v>
      </c>
      <c r="G86" s="80" t="s">
        <v>1122</v>
      </c>
      <c r="H86" s="36">
        <v>11.88</v>
      </c>
    </row>
    <row r="87" spans="1:8" s="87" customFormat="1" ht="14.25">
      <c r="A87" s="33" t="s">
        <v>798</v>
      </c>
      <c r="B87" s="80" t="s">
        <v>186</v>
      </c>
      <c r="C87" s="33">
        <f aca="true" t="shared" si="12" ref="C87:H87">SUM(C88:C89)</f>
        <v>0</v>
      </c>
      <c r="D87" s="33">
        <f t="shared" si="12"/>
        <v>101</v>
      </c>
      <c r="E87" s="33"/>
      <c r="F87" s="33"/>
      <c r="G87" s="61"/>
      <c r="H87" s="36">
        <f t="shared" si="12"/>
        <v>54.54</v>
      </c>
    </row>
    <row r="88" spans="1:8" ht="14.25">
      <c r="A88" s="33">
        <v>1</v>
      </c>
      <c r="B88" s="80" t="s">
        <v>187</v>
      </c>
      <c r="C88" s="33"/>
      <c r="D88" s="74">
        <v>58</v>
      </c>
      <c r="E88" s="33" t="s">
        <v>16</v>
      </c>
      <c r="F88" s="33">
        <v>2016</v>
      </c>
      <c r="G88" s="80" t="s">
        <v>1043</v>
      </c>
      <c r="H88" s="36">
        <v>31.32</v>
      </c>
    </row>
    <row r="89" spans="1:8" ht="14.25">
      <c r="A89" s="33">
        <v>2</v>
      </c>
      <c r="B89" s="80" t="s">
        <v>1123</v>
      </c>
      <c r="C89" s="33"/>
      <c r="D89" s="74">
        <v>43</v>
      </c>
      <c r="E89" s="33" t="s">
        <v>16</v>
      </c>
      <c r="F89" s="33">
        <v>2016</v>
      </c>
      <c r="G89" s="80" t="s">
        <v>1043</v>
      </c>
      <c r="H89" s="36">
        <v>23.22</v>
      </c>
    </row>
    <row r="90" spans="1:8" s="87" customFormat="1" ht="14.25">
      <c r="A90" s="33" t="s">
        <v>809</v>
      </c>
      <c r="B90" s="80" t="s">
        <v>226</v>
      </c>
      <c r="C90" s="33">
        <f aca="true" t="shared" si="13" ref="C90:H90">SUM(C91:C93)</f>
        <v>0</v>
      </c>
      <c r="D90" s="33">
        <f t="shared" si="13"/>
        <v>421</v>
      </c>
      <c r="E90" s="33"/>
      <c r="F90" s="33"/>
      <c r="G90" s="61"/>
      <c r="H90" s="36">
        <f t="shared" si="13"/>
        <v>227.34</v>
      </c>
    </row>
    <row r="91" spans="1:8" ht="14.25">
      <c r="A91" s="33">
        <v>1</v>
      </c>
      <c r="B91" s="80" t="s">
        <v>227</v>
      </c>
      <c r="C91" s="33"/>
      <c r="D91" s="74">
        <v>280</v>
      </c>
      <c r="E91" s="33" t="s">
        <v>16</v>
      </c>
      <c r="F91" s="33">
        <v>2016</v>
      </c>
      <c r="G91" s="80" t="s">
        <v>1124</v>
      </c>
      <c r="H91" s="36">
        <v>151.2</v>
      </c>
    </row>
    <row r="92" spans="1:8" ht="14.25">
      <c r="A92" s="33">
        <v>2</v>
      </c>
      <c r="B92" s="80" t="s">
        <v>1125</v>
      </c>
      <c r="C92" s="33"/>
      <c r="D92" s="74">
        <v>56</v>
      </c>
      <c r="E92" s="33" t="s">
        <v>16</v>
      </c>
      <c r="F92" s="33">
        <v>2016</v>
      </c>
      <c r="G92" s="80" t="s">
        <v>1033</v>
      </c>
      <c r="H92" s="36">
        <v>30.24</v>
      </c>
    </row>
    <row r="93" spans="1:8" ht="14.25">
      <c r="A93" s="33">
        <v>3</v>
      </c>
      <c r="B93" s="80" t="s">
        <v>1126</v>
      </c>
      <c r="C93" s="33"/>
      <c r="D93" s="74">
        <v>85</v>
      </c>
      <c r="E93" s="33" t="s">
        <v>16</v>
      </c>
      <c r="F93" s="33">
        <v>2016</v>
      </c>
      <c r="G93" s="80" t="s">
        <v>1033</v>
      </c>
      <c r="H93" s="36">
        <v>45.9</v>
      </c>
    </row>
    <row r="94" spans="1:8" s="87" customFormat="1" ht="14.25">
      <c r="A94" s="33" t="s">
        <v>850</v>
      </c>
      <c r="B94" s="80" t="s">
        <v>173</v>
      </c>
      <c r="C94" s="33">
        <f aca="true" t="shared" si="14" ref="C94:H94">SUM(C95:C99)</f>
        <v>20</v>
      </c>
      <c r="D94" s="33">
        <f t="shared" si="14"/>
        <v>429</v>
      </c>
      <c r="E94" s="33"/>
      <c r="F94" s="33"/>
      <c r="G94" s="61"/>
      <c r="H94" s="36">
        <f t="shared" si="14"/>
        <v>231.66</v>
      </c>
    </row>
    <row r="95" spans="1:8" ht="14.25">
      <c r="A95" s="33">
        <v>1</v>
      </c>
      <c r="B95" s="80" t="s">
        <v>1127</v>
      </c>
      <c r="C95" s="33"/>
      <c r="D95" s="74">
        <v>34</v>
      </c>
      <c r="E95" s="33" t="s">
        <v>16</v>
      </c>
      <c r="F95" s="33">
        <v>2016</v>
      </c>
      <c r="G95" s="80" t="s">
        <v>1128</v>
      </c>
      <c r="H95" s="36">
        <v>18.36</v>
      </c>
    </row>
    <row r="96" spans="1:8" ht="14.25">
      <c r="A96" s="33">
        <v>2</v>
      </c>
      <c r="B96" s="80" t="s">
        <v>1129</v>
      </c>
      <c r="C96" s="33"/>
      <c r="D96" s="74">
        <v>212</v>
      </c>
      <c r="E96" s="33" t="s">
        <v>16</v>
      </c>
      <c r="F96" s="33">
        <v>2016</v>
      </c>
      <c r="G96" s="80" t="s">
        <v>1130</v>
      </c>
      <c r="H96" s="36">
        <v>114.48</v>
      </c>
    </row>
    <row r="97" spans="1:8" ht="14.25">
      <c r="A97" s="33">
        <v>3</v>
      </c>
      <c r="B97" s="80" t="s">
        <v>1131</v>
      </c>
      <c r="C97" s="33"/>
      <c r="D97" s="74">
        <v>65</v>
      </c>
      <c r="E97" s="33" t="s">
        <v>16</v>
      </c>
      <c r="F97" s="33">
        <v>2016</v>
      </c>
      <c r="G97" s="80" t="s">
        <v>1132</v>
      </c>
      <c r="H97" s="36">
        <v>35.1</v>
      </c>
    </row>
    <row r="98" spans="1:8" ht="14.25">
      <c r="A98" s="33">
        <v>4</v>
      </c>
      <c r="B98" s="80" t="s">
        <v>1133</v>
      </c>
      <c r="C98" s="33"/>
      <c r="D98" s="74">
        <v>48</v>
      </c>
      <c r="E98" s="33" t="s">
        <v>16</v>
      </c>
      <c r="F98" s="33">
        <v>2016</v>
      </c>
      <c r="G98" s="80" t="s">
        <v>1132</v>
      </c>
      <c r="H98" s="36">
        <v>25.92</v>
      </c>
    </row>
    <row r="99" spans="1:8" ht="60">
      <c r="A99" s="33">
        <v>5</v>
      </c>
      <c r="B99" s="80" t="s">
        <v>1134</v>
      </c>
      <c r="C99" s="33">
        <v>20</v>
      </c>
      <c r="D99" s="74">
        <v>70</v>
      </c>
      <c r="E99" s="33" t="s">
        <v>16</v>
      </c>
      <c r="F99" s="33">
        <v>2017</v>
      </c>
      <c r="G99" s="80" t="s">
        <v>1135</v>
      </c>
      <c r="H99" s="36">
        <v>37.8</v>
      </c>
    </row>
    <row r="100" spans="1:8" s="87" customFormat="1" ht="14.25">
      <c r="A100" s="33" t="s">
        <v>877</v>
      </c>
      <c r="B100" s="80" t="s">
        <v>355</v>
      </c>
      <c r="C100" s="33">
        <f aca="true" t="shared" si="15" ref="C100:H100">SUM(C101:C104)</f>
        <v>0</v>
      </c>
      <c r="D100" s="33">
        <f t="shared" si="15"/>
        <v>276</v>
      </c>
      <c r="E100" s="33"/>
      <c r="F100" s="33"/>
      <c r="G100" s="61"/>
      <c r="H100" s="36">
        <f t="shared" si="15"/>
        <v>149.04</v>
      </c>
    </row>
    <row r="101" spans="1:8" ht="14.25">
      <c r="A101" s="33">
        <v>1</v>
      </c>
      <c r="B101" s="80" t="s">
        <v>564</v>
      </c>
      <c r="C101" s="33"/>
      <c r="D101" s="74">
        <v>149</v>
      </c>
      <c r="E101" s="33" t="s">
        <v>16</v>
      </c>
      <c r="F101" s="33">
        <v>2016</v>
      </c>
      <c r="G101" s="80" t="s">
        <v>1136</v>
      </c>
      <c r="H101" s="36">
        <v>80.46</v>
      </c>
    </row>
    <row r="102" spans="1:8" ht="14.25">
      <c r="A102" s="33">
        <v>2</v>
      </c>
      <c r="B102" s="80" t="s">
        <v>1137</v>
      </c>
      <c r="C102" s="33"/>
      <c r="D102" s="74">
        <v>60</v>
      </c>
      <c r="E102" s="33" t="s">
        <v>16</v>
      </c>
      <c r="F102" s="33">
        <v>2016</v>
      </c>
      <c r="G102" s="80" t="s">
        <v>1097</v>
      </c>
      <c r="H102" s="36">
        <v>32.4</v>
      </c>
    </row>
    <row r="103" spans="1:8" ht="14.25">
      <c r="A103" s="33">
        <v>3</v>
      </c>
      <c r="B103" s="80" t="s">
        <v>572</v>
      </c>
      <c r="C103" s="33"/>
      <c r="D103" s="74">
        <v>24</v>
      </c>
      <c r="E103" s="33" t="s">
        <v>16</v>
      </c>
      <c r="F103" s="33">
        <v>2016</v>
      </c>
      <c r="G103" s="80" t="s">
        <v>1138</v>
      </c>
      <c r="H103" s="36">
        <v>12.96</v>
      </c>
    </row>
    <row r="104" spans="1:8" ht="14.25">
      <c r="A104" s="33">
        <v>4</v>
      </c>
      <c r="B104" s="80" t="s">
        <v>1139</v>
      </c>
      <c r="C104" s="33"/>
      <c r="D104" s="74">
        <v>43</v>
      </c>
      <c r="E104" s="33" t="s">
        <v>16</v>
      </c>
      <c r="F104" s="33">
        <v>2016</v>
      </c>
      <c r="G104" s="80" t="s">
        <v>1136</v>
      </c>
      <c r="H104" s="36">
        <v>23.22</v>
      </c>
    </row>
    <row r="105" spans="1:8" s="87" customFormat="1" ht="14.25">
      <c r="A105" s="33" t="s">
        <v>899</v>
      </c>
      <c r="B105" s="80" t="s">
        <v>343</v>
      </c>
      <c r="C105" s="33">
        <f aca="true" t="shared" si="16" ref="C105:H105">SUM(C106:C108)</f>
        <v>8</v>
      </c>
      <c r="D105" s="33">
        <f t="shared" si="16"/>
        <v>358</v>
      </c>
      <c r="E105" s="33"/>
      <c r="F105" s="33"/>
      <c r="G105" s="61"/>
      <c r="H105" s="36">
        <f t="shared" si="16"/>
        <v>193.32</v>
      </c>
    </row>
    <row r="106" spans="1:8" ht="14.25">
      <c r="A106" s="33">
        <v>1</v>
      </c>
      <c r="B106" s="80" t="s">
        <v>1140</v>
      </c>
      <c r="C106" s="33"/>
      <c r="D106" s="74">
        <v>223</v>
      </c>
      <c r="E106" s="33" t="s">
        <v>16</v>
      </c>
      <c r="F106" s="33">
        <v>2016</v>
      </c>
      <c r="G106" s="80" t="s">
        <v>1067</v>
      </c>
      <c r="H106" s="36">
        <v>120.42</v>
      </c>
    </row>
    <row r="107" spans="1:8" ht="14.25">
      <c r="A107" s="33">
        <v>2</v>
      </c>
      <c r="B107" s="80" t="s">
        <v>344</v>
      </c>
      <c r="C107" s="33"/>
      <c r="D107" s="74">
        <v>93</v>
      </c>
      <c r="E107" s="33" t="s">
        <v>16</v>
      </c>
      <c r="F107" s="33">
        <v>2016</v>
      </c>
      <c r="G107" s="80" t="s">
        <v>1067</v>
      </c>
      <c r="H107" s="36">
        <v>50.22</v>
      </c>
    </row>
    <row r="108" spans="1:8" ht="24">
      <c r="A108" s="33">
        <v>3</v>
      </c>
      <c r="B108" s="80" t="s">
        <v>1141</v>
      </c>
      <c r="C108" s="33">
        <v>8</v>
      </c>
      <c r="D108" s="74">
        <v>42</v>
      </c>
      <c r="E108" s="33" t="s">
        <v>16</v>
      </c>
      <c r="F108" s="33">
        <v>2017</v>
      </c>
      <c r="G108" s="80" t="s">
        <v>1142</v>
      </c>
      <c r="H108" s="36">
        <v>22.68</v>
      </c>
    </row>
    <row r="109" spans="1:8" s="87" customFormat="1" ht="14.25">
      <c r="A109" s="33" t="s">
        <v>915</v>
      </c>
      <c r="B109" s="80" t="s">
        <v>195</v>
      </c>
      <c r="C109" s="33">
        <f aca="true" t="shared" si="17" ref="C109:H109">SUM(C110:C120)</f>
        <v>38</v>
      </c>
      <c r="D109" s="33">
        <f t="shared" si="17"/>
        <v>608</v>
      </c>
      <c r="E109" s="33"/>
      <c r="F109" s="33"/>
      <c r="G109" s="61"/>
      <c r="H109" s="36">
        <f t="shared" si="17"/>
        <v>328.32</v>
      </c>
    </row>
    <row r="110" spans="1:8" ht="14.25">
      <c r="A110" s="33">
        <v>1</v>
      </c>
      <c r="B110" s="80" t="s">
        <v>436</v>
      </c>
      <c r="C110" s="33"/>
      <c r="D110" s="74">
        <v>87</v>
      </c>
      <c r="E110" s="33" t="s">
        <v>16</v>
      </c>
      <c r="F110" s="33">
        <v>2016</v>
      </c>
      <c r="G110" s="80" t="s">
        <v>1143</v>
      </c>
      <c r="H110" s="36">
        <v>46.98</v>
      </c>
    </row>
    <row r="111" spans="1:8" ht="14.25">
      <c r="A111" s="33">
        <v>2</v>
      </c>
      <c r="B111" s="80" t="s">
        <v>1144</v>
      </c>
      <c r="C111" s="33"/>
      <c r="D111" s="74">
        <v>28</v>
      </c>
      <c r="E111" s="33" t="s">
        <v>16</v>
      </c>
      <c r="F111" s="33">
        <v>2016</v>
      </c>
      <c r="G111" s="80" t="s">
        <v>1145</v>
      </c>
      <c r="H111" s="36">
        <v>15.12</v>
      </c>
    </row>
    <row r="112" spans="1:8" ht="24">
      <c r="A112" s="33">
        <v>3</v>
      </c>
      <c r="B112" s="80" t="s">
        <v>1146</v>
      </c>
      <c r="C112" s="33"/>
      <c r="D112" s="74">
        <v>77</v>
      </c>
      <c r="E112" s="33" t="s">
        <v>16</v>
      </c>
      <c r="F112" s="33">
        <v>2016</v>
      </c>
      <c r="G112" s="80" t="s">
        <v>1147</v>
      </c>
      <c r="H112" s="36">
        <v>41.58</v>
      </c>
    </row>
    <row r="113" spans="1:8" ht="14.25">
      <c r="A113" s="33">
        <v>4</v>
      </c>
      <c r="B113" s="80" t="s">
        <v>453</v>
      </c>
      <c r="C113" s="33"/>
      <c r="D113" s="74">
        <v>54</v>
      </c>
      <c r="E113" s="33" t="s">
        <v>16</v>
      </c>
      <c r="F113" s="33">
        <v>2016</v>
      </c>
      <c r="G113" s="80" t="s">
        <v>1148</v>
      </c>
      <c r="H113" s="36">
        <v>29.16</v>
      </c>
    </row>
    <row r="114" spans="1:8" ht="14.25">
      <c r="A114" s="33">
        <v>5</v>
      </c>
      <c r="B114" s="80" t="s">
        <v>1149</v>
      </c>
      <c r="C114" s="33"/>
      <c r="D114" s="74">
        <v>33</v>
      </c>
      <c r="E114" s="33" t="s">
        <v>16</v>
      </c>
      <c r="F114" s="33">
        <v>2016</v>
      </c>
      <c r="G114" s="80" t="s">
        <v>1150</v>
      </c>
      <c r="H114" s="36">
        <v>17.82</v>
      </c>
    </row>
    <row r="115" spans="1:8" ht="14.25">
      <c r="A115" s="33">
        <v>6</v>
      </c>
      <c r="B115" s="80" t="s">
        <v>434</v>
      </c>
      <c r="C115" s="33"/>
      <c r="D115" s="74">
        <v>26</v>
      </c>
      <c r="E115" s="33" t="s">
        <v>16</v>
      </c>
      <c r="F115" s="33">
        <v>2016</v>
      </c>
      <c r="G115" s="80" t="s">
        <v>1151</v>
      </c>
      <c r="H115" s="36">
        <v>14.04</v>
      </c>
    </row>
    <row r="116" spans="1:8" ht="14.25">
      <c r="A116" s="33">
        <v>7</v>
      </c>
      <c r="B116" s="80" t="s">
        <v>1152</v>
      </c>
      <c r="C116" s="33"/>
      <c r="D116" s="74">
        <v>34</v>
      </c>
      <c r="E116" s="33" t="s">
        <v>16</v>
      </c>
      <c r="F116" s="33">
        <v>2016</v>
      </c>
      <c r="G116" s="80" t="s">
        <v>1153</v>
      </c>
      <c r="H116" s="36">
        <v>18.36</v>
      </c>
    </row>
    <row r="117" spans="1:8" ht="14.25">
      <c r="A117" s="33">
        <v>8</v>
      </c>
      <c r="B117" s="80" t="s">
        <v>1154</v>
      </c>
      <c r="C117" s="33"/>
      <c r="D117" s="74">
        <v>61</v>
      </c>
      <c r="E117" s="33" t="s">
        <v>16</v>
      </c>
      <c r="F117" s="33">
        <v>2016</v>
      </c>
      <c r="G117" s="80" t="s">
        <v>1155</v>
      </c>
      <c r="H117" s="36">
        <v>32.94</v>
      </c>
    </row>
    <row r="118" spans="1:8" ht="14.25">
      <c r="A118" s="33">
        <v>9</v>
      </c>
      <c r="B118" s="80" t="s">
        <v>1156</v>
      </c>
      <c r="C118" s="33"/>
      <c r="D118" s="74">
        <v>91</v>
      </c>
      <c r="E118" s="33" t="s">
        <v>16</v>
      </c>
      <c r="F118" s="33">
        <v>2016</v>
      </c>
      <c r="G118" s="80" t="s">
        <v>1157</v>
      </c>
      <c r="H118" s="36">
        <v>49.14</v>
      </c>
    </row>
    <row r="119" spans="1:8" ht="14.25">
      <c r="A119" s="33">
        <v>10</v>
      </c>
      <c r="B119" s="80" t="s">
        <v>1158</v>
      </c>
      <c r="C119" s="33">
        <v>9</v>
      </c>
      <c r="D119" s="74">
        <v>25</v>
      </c>
      <c r="E119" s="33" t="s">
        <v>16</v>
      </c>
      <c r="F119" s="33">
        <v>2017</v>
      </c>
      <c r="G119" s="61" t="s">
        <v>1159</v>
      </c>
      <c r="H119" s="36">
        <v>13.5</v>
      </c>
    </row>
    <row r="120" spans="1:8" ht="24">
      <c r="A120" s="33">
        <v>11</v>
      </c>
      <c r="B120" s="80" t="s">
        <v>1160</v>
      </c>
      <c r="C120" s="33">
        <v>29</v>
      </c>
      <c r="D120" s="74">
        <v>92</v>
      </c>
      <c r="E120" s="33" t="s">
        <v>16</v>
      </c>
      <c r="F120" s="33">
        <v>2017</v>
      </c>
      <c r="G120" s="80" t="s">
        <v>1161</v>
      </c>
      <c r="H120" s="36">
        <v>49.68</v>
      </c>
    </row>
    <row r="121" spans="1:8" s="87" customFormat="1" ht="14.25">
      <c r="A121" s="33" t="s">
        <v>947</v>
      </c>
      <c r="B121" s="80" t="s">
        <v>148</v>
      </c>
      <c r="C121" s="33">
        <f aca="true" t="shared" si="18" ref="C121:H121">SUM(C122:C134)</f>
        <v>165</v>
      </c>
      <c r="D121" s="33">
        <f t="shared" si="18"/>
        <v>1404</v>
      </c>
      <c r="E121" s="33"/>
      <c r="F121" s="33"/>
      <c r="G121" s="61"/>
      <c r="H121" s="36">
        <f t="shared" si="18"/>
        <v>758.16</v>
      </c>
    </row>
    <row r="122" spans="1:8" ht="14.25">
      <c r="A122" s="33">
        <v>1</v>
      </c>
      <c r="B122" s="80" t="s">
        <v>141</v>
      </c>
      <c r="C122" s="33"/>
      <c r="D122" s="74">
        <v>102</v>
      </c>
      <c r="E122" s="33" t="s">
        <v>16</v>
      </c>
      <c r="F122" s="33">
        <v>2016</v>
      </c>
      <c r="G122" s="80" t="s">
        <v>1033</v>
      </c>
      <c r="H122" s="36">
        <v>55.08</v>
      </c>
    </row>
    <row r="123" spans="1:8" ht="14.25">
      <c r="A123" s="33">
        <v>2</v>
      </c>
      <c r="B123" s="80" t="s">
        <v>1162</v>
      </c>
      <c r="C123" s="33"/>
      <c r="D123" s="74">
        <v>219</v>
      </c>
      <c r="E123" s="33" t="s">
        <v>16</v>
      </c>
      <c r="F123" s="33">
        <v>2016</v>
      </c>
      <c r="G123" s="80" t="s">
        <v>1033</v>
      </c>
      <c r="H123" s="36">
        <v>118.26</v>
      </c>
    </row>
    <row r="124" spans="1:8" ht="24">
      <c r="A124" s="33">
        <v>3</v>
      </c>
      <c r="B124" s="80" t="s">
        <v>1163</v>
      </c>
      <c r="C124" s="33"/>
      <c r="D124" s="74">
        <v>394</v>
      </c>
      <c r="E124" s="33" t="s">
        <v>16</v>
      </c>
      <c r="F124" s="33">
        <v>2016</v>
      </c>
      <c r="G124" s="80" t="s">
        <v>1164</v>
      </c>
      <c r="H124" s="36">
        <v>212.76</v>
      </c>
    </row>
    <row r="125" spans="1:8" ht="24">
      <c r="A125" s="33">
        <v>4</v>
      </c>
      <c r="B125" s="80" t="s">
        <v>1165</v>
      </c>
      <c r="C125" s="33">
        <v>53</v>
      </c>
      <c r="D125" s="74">
        <v>233</v>
      </c>
      <c r="E125" s="33" t="s">
        <v>16</v>
      </c>
      <c r="F125" s="33">
        <v>2017</v>
      </c>
      <c r="G125" s="120" t="s">
        <v>1166</v>
      </c>
      <c r="H125" s="36">
        <v>125.82</v>
      </c>
    </row>
    <row r="126" spans="1:8" ht="14.25">
      <c r="A126" s="33">
        <v>5</v>
      </c>
      <c r="B126" s="80" t="s">
        <v>398</v>
      </c>
      <c r="C126" s="33">
        <v>3</v>
      </c>
      <c r="D126" s="74">
        <v>12</v>
      </c>
      <c r="E126" s="33" t="s">
        <v>16</v>
      </c>
      <c r="F126" s="33">
        <v>2017</v>
      </c>
      <c r="G126" s="120" t="s">
        <v>1167</v>
      </c>
      <c r="H126" s="36">
        <v>6.48</v>
      </c>
    </row>
    <row r="127" spans="1:8" ht="14.25">
      <c r="A127" s="33">
        <v>6</v>
      </c>
      <c r="B127" s="80" t="s">
        <v>1168</v>
      </c>
      <c r="C127" s="33">
        <v>26</v>
      </c>
      <c r="D127" s="74">
        <v>108</v>
      </c>
      <c r="E127" s="33" t="s">
        <v>16</v>
      </c>
      <c r="F127" s="33">
        <v>2017</v>
      </c>
      <c r="G127" s="120" t="s">
        <v>1169</v>
      </c>
      <c r="H127" s="36">
        <v>58.32</v>
      </c>
    </row>
    <row r="128" spans="1:8" ht="14.25">
      <c r="A128" s="33">
        <v>7</v>
      </c>
      <c r="B128" s="80" t="s">
        <v>1170</v>
      </c>
      <c r="C128" s="33">
        <v>18</v>
      </c>
      <c r="D128" s="74">
        <v>73</v>
      </c>
      <c r="E128" s="33" t="s">
        <v>16</v>
      </c>
      <c r="F128" s="33">
        <v>2017</v>
      </c>
      <c r="G128" s="120" t="s">
        <v>1171</v>
      </c>
      <c r="H128" s="36">
        <v>39.42</v>
      </c>
    </row>
    <row r="129" spans="1:8" ht="14.25">
      <c r="A129" s="33">
        <v>8</v>
      </c>
      <c r="B129" s="80" t="s">
        <v>1172</v>
      </c>
      <c r="C129" s="33">
        <v>10</v>
      </c>
      <c r="D129" s="74">
        <v>31</v>
      </c>
      <c r="E129" s="33" t="s">
        <v>16</v>
      </c>
      <c r="F129" s="33">
        <v>2017</v>
      </c>
      <c r="G129" s="120" t="s">
        <v>1173</v>
      </c>
      <c r="H129" s="36">
        <v>16.74</v>
      </c>
    </row>
    <row r="130" spans="1:8" ht="14.25">
      <c r="A130" s="33">
        <v>9</v>
      </c>
      <c r="B130" s="80" t="s">
        <v>1174</v>
      </c>
      <c r="C130" s="33">
        <v>14</v>
      </c>
      <c r="D130" s="74">
        <v>57</v>
      </c>
      <c r="E130" s="33" t="s">
        <v>16</v>
      </c>
      <c r="F130" s="33">
        <v>2017</v>
      </c>
      <c r="G130" s="120" t="s">
        <v>1175</v>
      </c>
      <c r="H130" s="36">
        <v>30.78</v>
      </c>
    </row>
    <row r="131" spans="1:8" ht="14.25">
      <c r="A131" s="33">
        <v>10</v>
      </c>
      <c r="B131" s="80" t="s">
        <v>1176</v>
      </c>
      <c r="C131" s="33">
        <v>19</v>
      </c>
      <c r="D131" s="74">
        <v>91</v>
      </c>
      <c r="E131" s="33" t="s">
        <v>16</v>
      </c>
      <c r="F131" s="33">
        <v>2017</v>
      </c>
      <c r="G131" s="120" t="s">
        <v>1177</v>
      </c>
      <c r="H131" s="36">
        <v>49.14</v>
      </c>
    </row>
    <row r="132" spans="1:8" ht="14.25">
      <c r="A132" s="33">
        <v>11</v>
      </c>
      <c r="B132" s="80" t="s">
        <v>1178</v>
      </c>
      <c r="C132" s="33">
        <v>2</v>
      </c>
      <c r="D132" s="74">
        <v>8</v>
      </c>
      <c r="E132" s="33" t="s">
        <v>16</v>
      </c>
      <c r="F132" s="33">
        <v>2017</v>
      </c>
      <c r="G132" s="120" t="s">
        <v>1179</v>
      </c>
      <c r="H132" s="36">
        <f>8*0.54</f>
        <v>4.32</v>
      </c>
    </row>
    <row r="133" spans="1:8" ht="14.25">
      <c r="A133" s="33">
        <v>12</v>
      </c>
      <c r="B133" s="80" t="s">
        <v>1180</v>
      </c>
      <c r="C133" s="33">
        <v>5</v>
      </c>
      <c r="D133" s="74">
        <v>25</v>
      </c>
      <c r="E133" s="33" t="s">
        <v>16</v>
      </c>
      <c r="F133" s="33">
        <v>2017</v>
      </c>
      <c r="G133" s="120" t="s">
        <v>1181</v>
      </c>
      <c r="H133" s="36">
        <f>25*0.54</f>
        <v>13.5</v>
      </c>
    </row>
    <row r="134" spans="1:8" ht="24">
      <c r="A134" s="33">
        <v>13</v>
      </c>
      <c r="B134" s="120" t="s">
        <v>1182</v>
      </c>
      <c r="C134" s="33">
        <v>15</v>
      </c>
      <c r="D134" s="74">
        <v>51</v>
      </c>
      <c r="E134" s="33" t="s">
        <v>16</v>
      </c>
      <c r="F134" s="33">
        <v>2018</v>
      </c>
      <c r="G134" s="120" t="s">
        <v>1183</v>
      </c>
      <c r="H134" s="36">
        <v>27.54</v>
      </c>
    </row>
    <row r="135" spans="1:8" s="87" customFormat="1" ht="14.25">
      <c r="A135" s="33" t="s">
        <v>982</v>
      </c>
      <c r="B135" s="80" t="s">
        <v>273</v>
      </c>
      <c r="C135" s="33">
        <f aca="true" t="shared" si="19" ref="C135:H135">SUM(C136:C157)</f>
        <v>193</v>
      </c>
      <c r="D135" s="33">
        <f t="shared" si="19"/>
        <v>1142</v>
      </c>
      <c r="E135" s="33"/>
      <c r="F135" s="33"/>
      <c r="G135" s="61"/>
      <c r="H135" s="36">
        <f t="shared" si="19"/>
        <v>617.76</v>
      </c>
    </row>
    <row r="136" spans="1:8" ht="14.25">
      <c r="A136" s="33">
        <v>1</v>
      </c>
      <c r="B136" s="80" t="s">
        <v>276</v>
      </c>
      <c r="C136" s="33"/>
      <c r="D136" s="74">
        <v>105</v>
      </c>
      <c r="E136" s="33" t="s">
        <v>16</v>
      </c>
      <c r="F136" s="33">
        <v>2016</v>
      </c>
      <c r="G136" s="120" t="s">
        <v>1184</v>
      </c>
      <c r="H136" s="36">
        <v>56.7</v>
      </c>
    </row>
    <row r="137" spans="1:8" ht="14.25">
      <c r="A137" s="33">
        <v>2</v>
      </c>
      <c r="B137" s="80" t="s">
        <v>1185</v>
      </c>
      <c r="C137" s="33"/>
      <c r="D137" s="74">
        <v>39</v>
      </c>
      <c r="E137" s="33" t="s">
        <v>16</v>
      </c>
      <c r="F137" s="33">
        <v>2016</v>
      </c>
      <c r="G137" s="120" t="s">
        <v>1098</v>
      </c>
      <c r="H137" s="36">
        <v>21.06</v>
      </c>
    </row>
    <row r="138" spans="1:8" ht="14.25">
      <c r="A138" s="33">
        <v>3</v>
      </c>
      <c r="B138" s="80" t="s">
        <v>274</v>
      </c>
      <c r="C138" s="33"/>
      <c r="D138" s="74">
        <v>85</v>
      </c>
      <c r="E138" s="33" t="s">
        <v>16</v>
      </c>
      <c r="F138" s="33">
        <v>2016</v>
      </c>
      <c r="G138" s="120" t="s">
        <v>1186</v>
      </c>
      <c r="H138" s="36">
        <v>45.9</v>
      </c>
    </row>
    <row r="139" spans="1:8" ht="14.25">
      <c r="A139" s="33">
        <v>4</v>
      </c>
      <c r="B139" s="80" t="s">
        <v>1187</v>
      </c>
      <c r="C139" s="33"/>
      <c r="D139" s="74">
        <v>75</v>
      </c>
      <c r="E139" s="33" t="s">
        <v>16</v>
      </c>
      <c r="F139" s="33">
        <v>2016</v>
      </c>
      <c r="G139" s="120" t="s">
        <v>1188</v>
      </c>
      <c r="H139" s="36">
        <v>40.5</v>
      </c>
    </row>
    <row r="140" spans="1:8" ht="14.25">
      <c r="A140" s="33">
        <v>5</v>
      </c>
      <c r="B140" s="80" t="s">
        <v>1189</v>
      </c>
      <c r="C140" s="33"/>
      <c r="D140" s="74">
        <v>31</v>
      </c>
      <c r="E140" s="33" t="s">
        <v>16</v>
      </c>
      <c r="F140" s="33">
        <v>2016</v>
      </c>
      <c r="G140" s="120" t="s">
        <v>1190</v>
      </c>
      <c r="H140" s="36">
        <v>16.74</v>
      </c>
    </row>
    <row r="141" spans="1:8" ht="14.25">
      <c r="A141" s="33">
        <v>6</v>
      </c>
      <c r="B141" s="80" t="s">
        <v>1191</v>
      </c>
      <c r="C141" s="33"/>
      <c r="D141" s="74">
        <v>81</v>
      </c>
      <c r="E141" s="33" t="s">
        <v>16</v>
      </c>
      <c r="F141" s="33">
        <v>2016</v>
      </c>
      <c r="G141" s="120" t="s">
        <v>1192</v>
      </c>
      <c r="H141" s="36">
        <v>43.74</v>
      </c>
    </row>
    <row r="142" spans="1:8" ht="24">
      <c r="A142" s="33">
        <v>7</v>
      </c>
      <c r="B142" s="80" t="s">
        <v>278</v>
      </c>
      <c r="C142" s="33">
        <v>17</v>
      </c>
      <c r="D142" s="33">
        <v>74</v>
      </c>
      <c r="E142" s="33" t="s">
        <v>16</v>
      </c>
      <c r="F142" s="33">
        <v>2017</v>
      </c>
      <c r="G142" s="120" t="s">
        <v>1193</v>
      </c>
      <c r="H142" s="36">
        <v>39.96</v>
      </c>
    </row>
    <row r="143" spans="1:8" ht="24">
      <c r="A143" s="33">
        <v>8</v>
      </c>
      <c r="B143" s="80" t="s">
        <v>280</v>
      </c>
      <c r="C143" s="33">
        <v>17</v>
      </c>
      <c r="D143" s="33">
        <v>67</v>
      </c>
      <c r="E143" s="33" t="s">
        <v>16</v>
      </c>
      <c r="F143" s="33">
        <v>2017</v>
      </c>
      <c r="G143" s="120" t="s">
        <v>1194</v>
      </c>
      <c r="H143" s="36">
        <v>36.18</v>
      </c>
    </row>
    <row r="144" spans="1:8" ht="14.25">
      <c r="A144" s="33">
        <v>9</v>
      </c>
      <c r="B144" s="80" t="s">
        <v>282</v>
      </c>
      <c r="C144" s="33">
        <v>20</v>
      </c>
      <c r="D144" s="33">
        <v>76</v>
      </c>
      <c r="E144" s="33" t="s">
        <v>16</v>
      </c>
      <c r="F144" s="33">
        <v>2017</v>
      </c>
      <c r="G144" s="120" t="s">
        <v>1195</v>
      </c>
      <c r="H144" s="36">
        <v>41.04</v>
      </c>
    </row>
    <row r="145" spans="1:8" ht="14.25">
      <c r="A145" s="33">
        <v>10</v>
      </c>
      <c r="B145" s="80" t="s">
        <v>1196</v>
      </c>
      <c r="C145" s="33">
        <v>14</v>
      </c>
      <c r="D145" s="33">
        <v>42</v>
      </c>
      <c r="E145" s="33" t="s">
        <v>16</v>
      </c>
      <c r="F145" s="33">
        <v>2017</v>
      </c>
      <c r="G145" s="120" t="s">
        <v>1197</v>
      </c>
      <c r="H145" s="36">
        <f>44*0.54</f>
        <v>23.76</v>
      </c>
    </row>
    <row r="146" spans="1:8" ht="24">
      <c r="A146" s="33">
        <v>11</v>
      </c>
      <c r="B146" s="80" t="s">
        <v>1198</v>
      </c>
      <c r="C146" s="33">
        <v>16</v>
      </c>
      <c r="D146" s="33">
        <v>68</v>
      </c>
      <c r="E146" s="33" t="s">
        <v>16</v>
      </c>
      <c r="F146" s="33">
        <v>2017</v>
      </c>
      <c r="G146" s="120" t="s">
        <v>1199</v>
      </c>
      <c r="H146" s="36">
        <v>36.72</v>
      </c>
    </row>
    <row r="147" spans="1:8" ht="14.25">
      <c r="A147" s="33">
        <v>12</v>
      </c>
      <c r="B147" s="80" t="s">
        <v>1172</v>
      </c>
      <c r="C147" s="33">
        <v>14</v>
      </c>
      <c r="D147" s="33">
        <v>45</v>
      </c>
      <c r="E147" s="33" t="s">
        <v>16</v>
      </c>
      <c r="F147" s="33">
        <v>2017</v>
      </c>
      <c r="G147" s="120" t="s">
        <v>1200</v>
      </c>
      <c r="H147" s="36">
        <v>24.3</v>
      </c>
    </row>
    <row r="148" spans="1:8" ht="14.25">
      <c r="A148" s="33">
        <v>13</v>
      </c>
      <c r="B148" s="80" t="s">
        <v>1201</v>
      </c>
      <c r="C148" s="33">
        <v>2</v>
      </c>
      <c r="D148" s="33">
        <v>3</v>
      </c>
      <c r="E148" s="33" t="s">
        <v>16</v>
      </c>
      <c r="F148" s="33">
        <v>2017</v>
      </c>
      <c r="G148" s="120" t="s">
        <v>1202</v>
      </c>
      <c r="H148" s="36">
        <f>3*0.54</f>
        <v>1.62</v>
      </c>
    </row>
    <row r="149" spans="1:8" ht="24">
      <c r="A149" s="33">
        <v>14</v>
      </c>
      <c r="B149" s="120" t="s">
        <v>286</v>
      </c>
      <c r="C149" s="33">
        <v>6</v>
      </c>
      <c r="D149" s="33">
        <v>25</v>
      </c>
      <c r="E149" s="33" t="s">
        <v>16</v>
      </c>
      <c r="F149" s="33">
        <v>2018</v>
      </c>
      <c r="G149" s="120" t="s">
        <v>1203</v>
      </c>
      <c r="H149" s="36">
        <f>25*0.54</f>
        <v>13.5</v>
      </c>
    </row>
    <row r="150" spans="1:8" ht="24">
      <c r="A150" s="33">
        <v>15</v>
      </c>
      <c r="B150" s="80" t="s">
        <v>284</v>
      </c>
      <c r="C150" s="33">
        <v>13</v>
      </c>
      <c r="D150" s="33">
        <v>41</v>
      </c>
      <c r="E150" s="33" t="s">
        <v>16</v>
      </c>
      <c r="F150" s="33">
        <v>2017</v>
      </c>
      <c r="G150" s="120" t="s">
        <v>1204</v>
      </c>
      <c r="H150" s="36">
        <v>22.14</v>
      </c>
    </row>
    <row r="151" spans="1:8" ht="48">
      <c r="A151" s="33">
        <v>16</v>
      </c>
      <c r="B151" s="120" t="s">
        <v>290</v>
      </c>
      <c r="C151" s="33">
        <v>18</v>
      </c>
      <c r="D151" s="33">
        <v>76</v>
      </c>
      <c r="E151" s="33" t="s">
        <v>16</v>
      </c>
      <c r="F151" s="33">
        <v>2018</v>
      </c>
      <c r="G151" s="120" t="s">
        <v>1205</v>
      </c>
      <c r="H151" s="36">
        <v>41.04</v>
      </c>
    </row>
    <row r="152" spans="1:8" ht="24">
      <c r="A152" s="33">
        <v>17</v>
      </c>
      <c r="B152" s="120" t="s">
        <v>496</v>
      </c>
      <c r="C152" s="33">
        <v>3</v>
      </c>
      <c r="D152" s="33">
        <v>10</v>
      </c>
      <c r="E152" s="33" t="s">
        <v>16</v>
      </c>
      <c r="F152" s="33">
        <v>2018</v>
      </c>
      <c r="G152" s="120" t="s">
        <v>1206</v>
      </c>
      <c r="H152" s="36">
        <v>5.4</v>
      </c>
    </row>
    <row r="153" spans="1:8" ht="36">
      <c r="A153" s="33">
        <v>18</v>
      </c>
      <c r="B153" s="120" t="s">
        <v>167</v>
      </c>
      <c r="C153" s="33">
        <v>21</v>
      </c>
      <c r="D153" s="33">
        <v>67</v>
      </c>
      <c r="E153" s="33" t="s">
        <v>16</v>
      </c>
      <c r="F153" s="33">
        <v>2018</v>
      </c>
      <c r="G153" s="120" t="s">
        <v>1207</v>
      </c>
      <c r="H153" s="36">
        <v>36.18</v>
      </c>
    </row>
    <row r="154" spans="1:8" ht="36">
      <c r="A154" s="33">
        <v>19</v>
      </c>
      <c r="B154" s="120" t="s">
        <v>291</v>
      </c>
      <c r="C154" s="33">
        <v>1</v>
      </c>
      <c r="D154" s="33">
        <v>4</v>
      </c>
      <c r="E154" s="33" t="s">
        <v>16</v>
      </c>
      <c r="F154" s="33">
        <v>2018</v>
      </c>
      <c r="G154" s="120" t="s">
        <v>1208</v>
      </c>
      <c r="H154" s="36">
        <f>0.54*4</f>
        <v>2.16</v>
      </c>
    </row>
    <row r="155" spans="1:8" ht="24">
      <c r="A155" s="33">
        <v>20</v>
      </c>
      <c r="B155" s="120" t="s">
        <v>171</v>
      </c>
      <c r="C155" s="33">
        <v>14</v>
      </c>
      <c r="D155" s="33">
        <v>51</v>
      </c>
      <c r="E155" s="33" t="s">
        <v>16</v>
      </c>
      <c r="F155" s="33">
        <v>2018</v>
      </c>
      <c r="G155" s="120" t="s">
        <v>1209</v>
      </c>
      <c r="H155" s="36">
        <v>27.54</v>
      </c>
    </row>
    <row r="156" spans="1:8" ht="14.25">
      <c r="A156" s="33">
        <v>21</v>
      </c>
      <c r="B156" s="120" t="s">
        <v>1210</v>
      </c>
      <c r="C156" s="33">
        <v>16</v>
      </c>
      <c r="D156" s="33">
        <v>74</v>
      </c>
      <c r="E156" s="33" t="s">
        <v>16</v>
      </c>
      <c r="F156" s="33">
        <v>2019</v>
      </c>
      <c r="G156" s="120" t="s">
        <v>1211</v>
      </c>
      <c r="H156" s="36">
        <v>39.96</v>
      </c>
    </row>
    <row r="157" spans="1:8" ht="14.25">
      <c r="A157" s="33">
        <v>22</v>
      </c>
      <c r="B157" s="120" t="s">
        <v>1004</v>
      </c>
      <c r="C157" s="33">
        <v>1</v>
      </c>
      <c r="D157" s="33">
        <v>3</v>
      </c>
      <c r="E157" s="33" t="s">
        <v>16</v>
      </c>
      <c r="F157" s="33">
        <v>2019</v>
      </c>
      <c r="G157" s="120" t="s">
        <v>1212</v>
      </c>
      <c r="H157" s="36">
        <f>3*0.54</f>
        <v>1.62</v>
      </c>
    </row>
    <row r="158" spans="1:8" s="87" customFormat="1" ht="14.25">
      <c r="A158" s="33" t="s">
        <v>1008</v>
      </c>
      <c r="B158" s="80" t="s">
        <v>1009</v>
      </c>
      <c r="C158" s="33">
        <f aca="true" t="shared" si="20" ref="C158:H158">SUM(C159:C160)</f>
        <v>17</v>
      </c>
      <c r="D158" s="33">
        <f t="shared" si="20"/>
        <v>83</v>
      </c>
      <c r="E158" s="33"/>
      <c r="F158" s="33"/>
      <c r="G158" s="61"/>
      <c r="H158" s="36">
        <f t="shared" si="20"/>
        <v>44.82</v>
      </c>
    </row>
    <row r="159" spans="1:8" ht="14.25">
      <c r="A159" s="33">
        <v>1</v>
      </c>
      <c r="B159" s="80" t="s">
        <v>1213</v>
      </c>
      <c r="C159" s="33"/>
      <c r="D159" s="74">
        <v>13</v>
      </c>
      <c r="E159" s="33" t="s">
        <v>16</v>
      </c>
      <c r="F159" s="33">
        <v>2016</v>
      </c>
      <c r="G159" s="80" t="s">
        <v>1214</v>
      </c>
      <c r="H159" s="36">
        <v>7.02</v>
      </c>
    </row>
    <row r="160" spans="1:8" ht="14.25">
      <c r="A160" s="33">
        <v>2</v>
      </c>
      <c r="B160" s="120" t="s">
        <v>382</v>
      </c>
      <c r="C160" s="74">
        <v>17</v>
      </c>
      <c r="D160" s="74">
        <v>70</v>
      </c>
      <c r="E160" s="33" t="s">
        <v>16</v>
      </c>
      <c r="F160" s="33">
        <v>2017</v>
      </c>
      <c r="G160" s="80" t="s">
        <v>1215</v>
      </c>
      <c r="H160" s="36">
        <v>37.8</v>
      </c>
    </row>
  </sheetData>
  <protectedRanges>
    <protectedRange sqref="C6:C7" name="区域7_1"/>
  </protectedRanges>
  <mergeCells count="9">
    <mergeCell ref="A1:H1"/>
    <mergeCell ref="C2:D2"/>
    <mergeCell ref="A4:B4"/>
    <mergeCell ref="A2:A3"/>
    <mergeCell ref="B2:B3"/>
    <mergeCell ref="E2:E3"/>
    <mergeCell ref="F2:F3"/>
    <mergeCell ref="G2:G3"/>
    <mergeCell ref="H2:H3"/>
  </mergeCells>
  <printOptions horizontalCentered="1"/>
  <pageMargins left="0.24" right="0.3" top="0.98" bottom="0.7" header="0.51" footer="0.2"/>
  <pageSetup horizontalDpi="600" verticalDpi="600" orientation="landscape" paperSize="9"/>
</worksheet>
</file>

<file path=xl/worksheets/sheet6.xml><?xml version="1.0" encoding="utf-8"?>
<worksheet xmlns="http://schemas.openxmlformats.org/spreadsheetml/2006/main" xmlns:r="http://schemas.openxmlformats.org/officeDocument/2006/relationships">
  <dimension ref="A1:H36"/>
  <sheetViews>
    <sheetView zoomScaleSheetLayoutView="100" workbookViewId="0" topLeftCell="A1">
      <selection activeCell="I21" sqref="I21"/>
    </sheetView>
  </sheetViews>
  <sheetFormatPr defaultColWidth="9.00390625" defaultColWidthPt="54" defaultRowHeight="14.25"/>
  <cols>
    <col min="1" max="1" width="4.625" widthPt="27.75" style="124" customWidth="1"/>
    <col min="2" max="2" width="27.25390625" widthPt="163.5" style="55" customWidth="1"/>
    <col min="3" max="3" width="4.875" widthPt="29.25" style="124" customWidth="1"/>
    <col min="4" max="4" width="6.00390625" widthPt="36" style="124" customWidth="1"/>
    <col min="5" max="6" width="7.125" widthPt="42.75" style="55" customWidth="1"/>
    <col min="7" max="7" width="61.375" widthPt="368.25" style="55" customWidth="1"/>
    <col min="8" max="16384" width="9.00390625" widthPt="54" style="55" customWidth="1"/>
  </cols>
  <sheetData>
    <row r="1" spans="1:8" ht="14.25">
      <c r="A1" s="82" t="s">
        <v>1216</v>
      </c>
      <c r="B1" s="83"/>
      <c r="C1" s="83"/>
      <c r="D1" s="83"/>
      <c r="E1" s="83"/>
      <c r="F1" s="83"/>
      <c r="G1" s="83"/>
      <c r="H1" s="85"/>
    </row>
    <row r="2" spans="1:8" ht="27.75" customHeight="1">
      <c r="A2" s="33" t="s">
        <v>1</v>
      </c>
      <c r="B2" s="40" t="s">
        <v>2</v>
      </c>
      <c r="C2" s="40" t="s">
        <v>128</v>
      </c>
      <c r="D2" s="40"/>
      <c r="E2" s="40" t="s">
        <v>4</v>
      </c>
      <c r="F2" s="40" t="s">
        <v>5</v>
      </c>
      <c r="G2" s="40" t="s">
        <v>6</v>
      </c>
      <c r="H2" s="74" t="s">
        <v>1217</v>
      </c>
    </row>
    <row r="3" spans="1:8" ht="14.25">
      <c r="A3" s="33"/>
      <c r="B3" s="40"/>
      <c r="C3" s="40" t="s">
        <v>131</v>
      </c>
      <c r="D3" s="40" t="s">
        <v>132</v>
      </c>
      <c r="E3" s="40"/>
      <c r="F3" s="40"/>
      <c r="G3" s="40"/>
      <c r="H3" s="74"/>
    </row>
    <row r="4" spans="1:8" ht="17.25" customHeight="1">
      <c r="A4" s="58" t="s">
        <v>12</v>
      </c>
      <c r="B4" s="59"/>
      <c r="C4" s="33"/>
      <c r="D4" s="140">
        <f>D5+D10+D15+D20</f>
        <v>35981</v>
      </c>
      <c r="E4" s="60"/>
      <c r="F4" s="60"/>
      <c r="G4" s="60"/>
      <c r="H4" s="60">
        <f>H5+H10+H15+H20</f>
        <v>14612.88</v>
      </c>
    </row>
    <row r="5" spans="1:8" s="55" customFormat="1" ht="17.25" customHeight="1">
      <c r="A5" s="33" t="s">
        <v>13</v>
      </c>
      <c r="B5" s="60" t="s">
        <v>1218</v>
      </c>
      <c r="C5" s="33"/>
      <c r="D5" s="140">
        <f>SUM(D6:D9)</f>
        <v>5000</v>
      </c>
      <c r="E5" s="60"/>
      <c r="F5" s="60"/>
      <c r="G5" s="141" t="s">
        <v>1219</v>
      </c>
      <c r="H5" s="86">
        <f>SUM(H6:H9)</f>
        <v>400</v>
      </c>
    </row>
    <row r="6" spans="1:8" ht="17.25" customHeight="1">
      <c r="A6" s="33">
        <v>1</v>
      </c>
      <c r="B6" s="60" t="s">
        <v>1220</v>
      </c>
      <c r="C6" s="33"/>
      <c r="D6" s="140">
        <v>1000</v>
      </c>
      <c r="E6" s="60"/>
      <c r="F6" s="33">
        <v>2016</v>
      </c>
      <c r="G6" s="141" t="s">
        <v>1221</v>
      </c>
      <c r="H6" s="86">
        <f aca="true" t="shared" si="0" ref="H6:H9">D6*0.08</f>
        <v>80</v>
      </c>
    </row>
    <row r="7" spans="1:8" ht="17.25" customHeight="1">
      <c r="A7" s="33">
        <v>2</v>
      </c>
      <c r="B7" s="60" t="s">
        <v>1222</v>
      </c>
      <c r="C7" s="33"/>
      <c r="D7" s="140">
        <v>2000</v>
      </c>
      <c r="E7" s="60"/>
      <c r="F7" s="33">
        <v>2017</v>
      </c>
      <c r="G7" s="141" t="s">
        <v>1223</v>
      </c>
      <c r="H7" s="86">
        <f t="shared" si="0"/>
        <v>160</v>
      </c>
    </row>
    <row r="8" spans="1:8" ht="17.25" customHeight="1">
      <c r="A8" s="33">
        <v>3</v>
      </c>
      <c r="B8" s="60" t="s">
        <v>1224</v>
      </c>
      <c r="C8" s="33"/>
      <c r="D8" s="140">
        <v>500</v>
      </c>
      <c r="E8" s="60"/>
      <c r="F8" s="33">
        <v>2018</v>
      </c>
      <c r="G8" s="141" t="s">
        <v>1225</v>
      </c>
      <c r="H8" s="86">
        <f t="shared" si="0"/>
        <v>40</v>
      </c>
    </row>
    <row r="9" spans="1:8" ht="17.25" customHeight="1">
      <c r="A9" s="33">
        <v>4</v>
      </c>
      <c r="B9" s="60" t="s">
        <v>1226</v>
      </c>
      <c r="C9" s="33"/>
      <c r="D9" s="140">
        <v>1500</v>
      </c>
      <c r="E9" s="60"/>
      <c r="F9" s="33">
        <v>2019</v>
      </c>
      <c r="G9" s="141" t="s">
        <v>1227</v>
      </c>
      <c r="H9" s="86">
        <f t="shared" si="0"/>
        <v>120</v>
      </c>
    </row>
    <row r="10" spans="1:8" s="55" customFormat="1" ht="17.25" customHeight="1">
      <c r="A10" s="33" t="s">
        <v>22</v>
      </c>
      <c r="B10" s="60" t="s">
        <v>1228</v>
      </c>
      <c r="C10" s="142"/>
      <c r="D10" s="140">
        <f>SUM(D11:D14)</f>
        <v>17866</v>
      </c>
      <c r="E10" s="86"/>
      <c r="F10" s="86"/>
      <c r="G10" s="86"/>
      <c r="H10" s="86">
        <f>SUM(H11:H14)</f>
        <v>8564</v>
      </c>
    </row>
    <row r="11" spans="1:8" ht="17.25" customHeight="1">
      <c r="A11" s="33">
        <v>1</v>
      </c>
      <c r="B11" s="60" t="s">
        <v>1229</v>
      </c>
      <c r="C11" s="33">
        <v>1020</v>
      </c>
      <c r="D11" s="140">
        <v>4586</v>
      </c>
      <c r="E11" s="60"/>
      <c r="F11" s="33">
        <v>2016</v>
      </c>
      <c r="G11" s="60" t="s">
        <v>1230</v>
      </c>
      <c r="H11" s="86">
        <v>2040</v>
      </c>
    </row>
    <row r="12" spans="1:8" ht="17.25" customHeight="1">
      <c r="A12" s="33">
        <v>2</v>
      </c>
      <c r="B12" s="60" t="s">
        <v>1231</v>
      </c>
      <c r="C12" s="33">
        <v>1262</v>
      </c>
      <c r="D12" s="140">
        <v>5080</v>
      </c>
      <c r="E12" s="60"/>
      <c r="F12" s="33">
        <v>2017</v>
      </c>
      <c r="G12" s="60" t="s">
        <v>1232</v>
      </c>
      <c r="H12" s="86">
        <v>2524</v>
      </c>
    </row>
    <row r="13" spans="1:8" ht="17.25" customHeight="1">
      <c r="A13" s="33">
        <v>3</v>
      </c>
      <c r="B13" s="60" t="s">
        <v>1233</v>
      </c>
      <c r="C13" s="33">
        <v>1000</v>
      </c>
      <c r="D13" s="140">
        <v>4100</v>
      </c>
      <c r="E13" s="60"/>
      <c r="F13" s="33">
        <v>2018</v>
      </c>
      <c r="G13" s="60" t="s">
        <v>1234</v>
      </c>
      <c r="H13" s="86">
        <v>2000</v>
      </c>
    </row>
    <row r="14" spans="1:8" ht="17.25" customHeight="1">
      <c r="A14" s="33">
        <v>4</v>
      </c>
      <c r="B14" s="60" t="s">
        <v>1235</v>
      </c>
      <c r="C14" s="33">
        <v>1000</v>
      </c>
      <c r="D14" s="140">
        <v>4100</v>
      </c>
      <c r="E14" s="60"/>
      <c r="F14" s="33">
        <v>2019</v>
      </c>
      <c r="G14" s="60" t="s">
        <v>1234</v>
      </c>
      <c r="H14" s="86">
        <v>2000</v>
      </c>
    </row>
    <row r="15" spans="1:8" s="55" customFormat="1" ht="17.25" customHeight="1">
      <c r="A15" s="33" t="s">
        <v>41</v>
      </c>
      <c r="B15" s="60" t="s">
        <v>1236</v>
      </c>
      <c r="C15" s="33"/>
      <c r="D15" s="140">
        <f>SUM(D16:D19)</f>
        <v>9115</v>
      </c>
      <c r="E15" s="86"/>
      <c r="F15" s="86"/>
      <c r="G15" s="86"/>
      <c r="H15" s="86">
        <f>SUM(H16:H19)</f>
        <v>346</v>
      </c>
    </row>
    <row r="16" spans="1:8" ht="17.25" customHeight="1">
      <c r="A16" s="33">
        <v>1</v>
      </c>
      <c r="B16" s="60" t="s">
        <v>1237</v>
      </c>
      <c r="C16" s="33">
        <v>382</v>
      </c>
      <c r="D16" s="140">
        <v>1620</v>
      </c>
      <c r="E16" s="60"/>
      <c r="F16" s="33">
        <v>2017</v>
      </c>
      <c r="G16" s="60" t="s">
        <v>1238</v>
      </c>
      <c r="H16" s="86">
        <v>76</v>
      </c>
    </row>
    <row r="17" spans="1:8" ht="17.25" customHeight="1">
      <c r="A17" s="33">
        <v>2</v>
      </c>
      <c r="B17" s="60" t="s">
        <v>1239</v>
      </c>
      <c r="C17" s="33">
        <v>650</v>
      </c>
      <c r="D17" s="140">
        <v>2645</v>
      </c>
      <c r="E17" s="60"/>
      <c r="F17" s="33">
        <v>2018</v>
      </c>
      <c r="G17" s="60" t="s">
        <v>1240</v>
      </c>
      <c r="H17" s="86">
        <v>90</v>
      </c>
    </row>
    <row r="18" spans="1:8" ht="17.25" customHeight="1">
      <c r="A18" s="33">
        <v>3</v>
      </c>
      <c r="B18" s="60" t="s">
        <v>1241</v>
      </c>
      <c r="C18" s="33">
        <v>600</v>
      </c>
      <c r="D18" s="140">
        <v>2450</v>
      </c>
      <c r="E18" s="60"/>
      <c r="F18" s="33">
        <v>2019</v>
      </c>
      <c r="G18" s="60" t="s">
        <v>1242</v>
      </c>
      <c r="H18" s="86">
        <v>90</v>
      </c>
    </row>
    <row r="19" spans="1:8" ht="17.25" customHeight="1">
      <c r="A19" s="33">
        <v>4</v>
      </c>
      <c r="B19" s="60" t="s">
        <v>1243</v>
      </c>
      <c r="C19" s="33">
        <v>600</v>
      </c>
      <c r="D19" s="140">
        <v>2400</v>
      </c>
      <c r="E19" s="60"/>
      <c r="F19" s="33">
        <v>2020</v>
      </c>
      <c r="G19" s="60" t="s">
        <v>1244</v>
      </c>
      <c r="H19" s="86">
        <v>90</v>
      </c>
    </row>
    <row r="20" spans="1:8" s="55" customFormat="1" ht="17.25" customHeight="1">
      <c r="A20" s="119" t="s">
        <v>88</v>
      </c>
      <c r="B20" s="120" t="s">
        <v>1245</v>
      </c>
      <c r="C20" s="33"/>
      <c r="D20" s="140">
        <f>SUM(D21:D25)</f>
        <v>4000</v>
      </c>
      <c r="E20" s="60"/>
      <c r="F20" s="60"/>
      <c r="G20" s="60"/>
      <c r="H20" s="60">
        <f>SUM(H21:H25)</f>
        <v>5302.88</v>
      </c>
    </row>
    <row r="21" spans="1:8" ht="17.25" customHeight="1">
      <c r="A21" s="119">
        <v>1</v>
      </c>
      <c r="B21" s="120" t="s">
        <v>1246</v>
      </c>
      <c r="C21" s="33"/>
      <c r="D21" s="33">
        <v>220</v>
      </c>
      <c r="E21" s="60"/>
      <c r="F21" s="33">
        <v>2016</v>
      </c>
      <c r="G21" s="141" t="s">
        <v>1247</v>
      </c>
      <c r="H21" s="36">
        <v>475.68</v>
      </c>
    </row>
    <row r="22" spans="1:8" ht="17.25" customHeight="1">
      <c r="A22" s="119">
        <v>2</v>
      </c>
      <c r="B22" s="120" t="s">
        <v>1248</v>
      </c>
      <c r="C22" s="33"/>
      <c r="D22" s="33">
        <v>720</v>
      </c>
      <c r="E22" s="60"/>
      <c r="F22" s="33">
        <v>2017</v>
      </c>
      <c r="G22" s="141" t="s">
        <v>1249</v>
      </c>
      <c r="H22" s="36">
        <v>975.68</v>
      </c>
    </row>
    <row r="23" spans="1:8" ht="17.25" customHeight="1">
      <c r="A23" s="119">
        <v>3</v>
      </c>
      <c r="B23" s="120" t="s">
        <v>1250</v>
      </c>
      <c r="C23" s="33"/>
      <c r="D23" s="33">
        <v>1020</v>
      </c>
      <c r="E23" s="60"/>
      <c r="F23" s="33">
        <v>2018</v>
      </c>
      <c r="G23" s="141" t="s">
        <v>1251</v>
      </c>
      <c r="H23" s="36">
        <v>1283.84</v>
      </c>
    </row>
    <row r="24" spans="1:8" ht="17.25" customHeight="1">
      <c r="A24" s="119">
        <v>4</v>
      </c>
      <c r="B24" s="120" t="s">
        <v>1252</v>
      </c>
      <c r="C24" s="33"/>
      <c r="D24" s="33">
        <v>1020</v>
      </c>
      <c r="E24" s="60"/>
      <c r="F24" s="33">
        <v>2019</v>
      </c>
      <c r="G24" s="141" t="s">
        <v>1251</v>
      </c>
      <c r="H24" s="36">
        <v>1283.84</v>
      </c>
    </row>
    <row r="25" spans="1:8" ht="17.25" customHeight="1">
      <c r="A25" s="119">
        <v>5</v>
      </c>
      <c r="B25" s="120" t="s">
        <v>1253</v>
      </c>
      <c r="C25" s="33"/>
      <c r="D25" s="33">
        <v>1020</v>
      </c>
      <c r="E25" s="60"/>
      <c r="F25" s="33">
        <v>2020</v>
      </c>
      <c r="G25" s="141" t="s">
        <v>1251</v>
      </c>
      <c r="H25" s="36">
        <v>1283.84</v>
      </c>
    </row>
    <row r="26" spans="1:8" ht="14.25">
      <c r="A26" s="143"/>
      <c r="B26" s="144"/>
      <c r="C26" s="143"/>
      <c r="D26" s="143"/>
      <c r="E26" s="144"/>
      <c r="F26" s="144"/>
      <c r="G26" s="144"/>
      <c r="H26" s="144"/>
    </row>
    <row r="27" spans="1:8" ht="14.25">
      <c r="A27" s="143"/>
      <c r="B27" s="144"/>
      <c r="C27" s="143"/>
      <c r="D27" s="143"/>
      <c r="E27" s="144"/>
      <c r="F27" s="144"/>
      <c r="G27" s="144"/>
      <c r="H27" s="144"/>
    </row>
    <row r="28" spans="1:8" ht="14.25">
      <c r="A28" s="143"/>
      <c r="B28" s="144"/>
      <c r="C28" s="143"/>
      <c r="D28" s="143"/>
      <c r="E28" s="144"/>
      <c r="F28" s="144"/>
      <c r="G28" s="144"/>
      <c r="H28" s="144"/>
    </row>
    <row r="29" spans="1:8" ht="14.25">
      <c r="A29" s="143"/>
      <c r="B29" s="144"/>
      <c r="C29" s="143"/>
      <c r="D29" s="143"/>
      <c r="E29" s="144"/>
      <c r="F29" s="144"/>
      <c r="G29" s="144"/>
      <c r="H29" s="144"/>
    </row>
    <row r="30" spans="1:8" ht="14.25">
      <c r="A30" s="143"/>
      <c r="B30" s="144"/>
      <c r="C30" s="143"/>
      <c r="D30" s="143"/>
      <c r="E30" s="144"/>
      <c r="F30" s="144"/>
      <c r="G30" s="144"/>
      <c r="H30" s="144"/>
    </row>
    <row r="31" spans="1:8" ht="14.25">
      <c r="A31" s="143"/>
      <c r="B31" s="144"/>
      <c r="C31" s="143"/>
      <c r="D31" s="143"/>
      <c r="E31" s="144"/>
      <c r="F31" s="144"/>
      <c r="G31" s="144"/>
      <c r="H31" s="144"/>
    </row>
    <row r="32" spans="1:8" ht="14.25">
      <c r="A32" s="143"/>
      <c r="B32" s="144"/>
      <c r="C32" s="143"/>
      <c r="D32" s="143"/>
      <c r="E32" s="144"/>
      <c r="F32" s="144"/>
      <c r="G32" s="144"/>
      <c r="H32" s="144"/>
    </row>
    <row r="33" spans="1:8" ht="14.25">
      <c r="A33" s="143"/>
      <c r="B33" s="144"/>
      <c r="C33" s="143"/>
      <c r="D33" s="143"/>
      <c r="E33" s="144"/>
      <c r="F33" s="144"/>
      <c r="G33" s="144"/>
      <c r="H33" s="144"/>
    </row>
    <row r="34" spans="1:8" ht="14.25">
      <c r="A34" s="143"/>
      <c r="B34" s="144"/>
      <c r="C34" s="143"/>
      <c r="D34" s="143"/>
      <c r="E34" s="144"/>
      <c r="F34" s="144"/>
      <c r="G34" s="144"/>
      <c r="H34" s="144"/>
    </row>
    <row r="35" spans="1:8" ht="14.25">
      <c r="A35" s="143"/>
      <c r="B35" s="144"/>
      <c r="C35" s="143"/>
      <c r="D35" s="143"/>
      <c r="E35" s="144"/>
      <c r="F35" s="144"/>
      <c r="G35" s="144"/>
      <c r="H35" s="144"/>
    </row>
    <row r="36" spans="1:8" ht="14.25">
      <c r="A36" s="143"/>
      <c r="B36" s="144"/>
      <c r="C36" s="143"/>
      <c r="D36" s="143"/>
      <c r="E36" s="144"/>
      <c r="F36" s="144"/>
      <c r="G36" s="144"/>
      <c r="H36" s="144"/>
    </row>
  </sheetData>
  <mergeCells count="9">
    <mergeCell ref="A1:H1"/>
    <mergeCell ref="C2:D2"/>
    <mergeCell ref="A4:B4"/>
    <mergeCell ref="A2:A3"/>
    <mergeCell ref="B2:B3"/>
    <mergeCell ref="E2:E3"/>
    <mergeCell ref="F2:F3"/>
    <mergeCell ref="G2:G3"/>
    <mergeCell ref="H2:H3"/>
  </mergeCells>
  <printOptions horizontalCentered="1"/>
  <pageMargins left="0.38" right="0.45" top="0.98" bottom="0.71" header="0.51" footer="0.32"/>
  <pageSetup horizontalDpi="600" verticalDpi="600" orientation="landscape" paperSize="9"/>
</worksheet>
</file>

<file path=xl/worksheets/sheet7.xml><?xml version="1.0" encoding="utf-8"?>
<worksheet xmlns="http://schemas.openxmlformats.org/spreadsheetml/2006/main" xmlns:r="http://schemas.openxmlformats.org/officeDocument/2006/relationships">
  <dimension ref="A1:I61"/>
  <sheetViews>
    <sheetView zoomScaleSheetLayoutView="100" workbookViewId="0" topLeftCell="A1">
      <selection activeCell="K11" sqref="K11"/>
    </sheetView>
  </sheetViews>
  <sheetFormatPr defaultColWidth="9.00390625" defaultColWidthPt="54" defaultRowHeight="14.25"/>
  <cols>
    <col min="1" max="1" width="9.00390625" widthPt="54" style="122" customWidth="1"/>
    <col min="2" max="2" width="13.625" widthPt="81.75" style="122" customWidth="1"/>
    <col min="3" max="3" width="7.25390625" widthPt="43.5" style="122" customWidth="1"/>
    <col min="4" max="5" width="5.375" widthPt="32.25" style="122" customWidth="1"/>
    <col min="6" max="7" width="9.375" widthPt="56.25" style="122" customWidth="1"/>
    <col min="8" max="8" width="38.75390625" widthPt="232.5" style="124" customWidth="1"/>
    <col min="9" max="9" width="11.50390625" widthPt="69" style="125" customWidth="1"/>
    <col min="10" max="16384" width="9.00390625" widthPt="54" style="122" customWidth="1"/>
  </cols>
  <sheetData>
    <row r="1" spans="1:9" ht="14.25" customHeight="1">
      <c r="A1" s="126" t="s">
        <v>1254</v>
      </c>
      <c r="B1" s="126"/>
      <c r="C1" s="126"/>
      <c r="D1" s="126"/>
      <c r="E1" s="126"/>
      <c r="F1" s="126"/>
      <c r="G1" s="126"/>
      <c r="H1" s="126"/>
      <c r="I1" s="133"/>
    </row>
    <row r="2" spans="1:9" ht="24" customHeight="1">
      <c r="A2" s="74" t="s">
        <v>1</v>
      </c>
      <c r="B2" s="33" t="s">
        <v>2</v>
      </c>
      <c r="C2" s="40" t="s">
        <v>5</v>
      </c>
      <c r="D2" s="40" t="s">
        <v>1255</v>
      </c>
      <c r="E2" s="40"/>
      <c r="F2" s="40" t="s">
        <v>1256</v>
      </c>
      <c r="G2" s="40"/>
      <c r="H2" s="40" t="s">
        <v>6</v>
      </c>
      <c r="I2" s="134" t="s">
        <v>7</v>
      </c>
    </row>
    <row r="3" spans="1:9" ht="14.25">
      <c r="A3" s="74"/>
      <c r="B3" s="33"/>
      <c r="C3" s="40"/>
      <c r="D3" s="40" t="s">
        <v>1257</v>
      </c>
      <c r="E3" s="40" t="s">
        <v>1258</v>
      </c>
      <c r="F3" s="40" t="s">
        <v>1257</v>
      </c>
      <c r="G3" s="40" t="s">
        <v>1258</v>
      </c>
      <c r="H3" s="40"/>
      <c r="I3" s="134"/>
    </row>
    <row r="4" spans="1:9" ht="14.25">
      <c r="A4" s="58" t="s">
        <v>12</v>
      </c>
      <c r="B4" s="59"/>
      <c r="C4" s="33"/>
      <c r="D4" s="33"/>
      <c r="E4" s="33"/>
      <c r="F4" s="33"/>
      <c r="G4" s="33"/>
      <c r="H4" s="74"/>
      <c r="I4" s="135">
        <f>I5+I10+I20+I33+I36+I38+I41+I44+I51+I57+I59</f>
        <v>19117.791</v>
      </c>
    </row>
    <row r="5" spans="1:9" s="122" customFormat="1" ht="14.25">
      <c r="A5" s="33" t="s">
        <v>13</v>
      </c>
      <c r="B5" s="127" t="s">
        <v>355</v>
      </c>
      <c r="C5" s="33"/>
      <c r="D5" s="33">
        <f aca="true" t="shared" si="0" ref="D5:G5">SUM(D6+D7+D8+D9)</f>
        <v>269</v>
      </c>
      <c r="E5" s="33">
        <f t="shared" si="0"/>
        <v>1131</v>
      </c>
      <c r="F5" s="33">
        <f t="shared" si="0"/>
        <v>71</v>
      </c>
      <c r="G5" s="33">
        <f t="shared" si="0"/>
        <v>327</v>
      </c>
      <c r="H5" s="33"/>
      <c r="I5" s="136">
        <v>1685</v>
      </c>
    </row>
    <row r="6" spans="1:9" ht="14.25">
      <c r="A6" s="128">
        <v>1</v>
      </c>
      <c r="B6" s="129" t="s">
        <v>356</v>
      </c>
      <c r="C6" s="33">
        <v>2016</v>
      </c>
      <c r="D6" s="130">
        <v>124</v>
      </c>
      <c r="E6" s="130">
        <v>562</v>
      </c>
      <c r="F6" s="130">
        <v>25</v>
      </c>
      <c r="G6" s="130">
        <v>132</v>
      </c>
      <c r="H6" s="127"/>
      <c r="I6" s="137">
        <v>795.5</v>
      </c>
    </row>
    <row r="7" spans="1:9" ht="14.25">
      <c r="A7" s="128">
        <v>2</v>
      </c>
      <c r="B7" s="129" t="s">
        <v>1259</v>
      </c>
      <c r="C7" s="33">
        <v>2016</v>
      </c>
      <c r="D7" s="130">
        <v>24</v>
      </c>
      <c r="E7" s="130">
        <v>111</v>
      </c>
      <c r="F7" s="130">
        <v>9</v>
      </c>
      <c r="G7" s="130">
        <v>42</v>
      </c>
      <c r="H7" s="127"/>
      <c r="I7" s="137">
        <v>141.5</v>
      </c>
    </row>
    <row r="8" spans="1:9" ht="14.25">
      <c r="A8" s="128">
        <v>3</v>
      </c>
      <c r="B8" s="129" t="s">
        <v>1137</v>
      </c>
      <c r="C8" s="33">
        <v>2017</v>
      </c>
      <c r="D8" s="130">
        <v>64</v>
      </c>
      <c r="E8" s="130">
        <v>254</v>
      </c>
      <c r="F8" s="130">
        <v>20</v>
      </c>
      <c r="G8" s="130">
        <v>83</v>
      </c>
      <c r="H8" s="127"/>
      <c r="I8" s="138">
        <v>398</v>
      </c>
    </row>
    <row r="9" spans="1:9" ht="14.25">
      <c r="A9" s="128">
        <v>4</v>
      </c>
      <c r="B9" s="129" t="s">
        <v>570</v>
      </c>
      <c r="C9" s="33">
        <v>2017</v>
      </c>
      <c r="D9" s="130">
        <v>57</v>
      </c>
      <c r="E9" s="130">
        <v>204</v>
      </c>
      <c r="F9" s="130">
        <v>17</v>
      </c>
      <c r="G9" s="130">
        <v>70</v>
      </c>
      <c r="H9" s="127"/>
      <c r="I9" s="138">
        <v>350</v>
      </c>
    </row>
    <row r="10" spans="1:9" s="122" customFormat="1" ht="14.25">
      <c r="A10" s="128" t="s">
        <v>22</v>
      </c>
      <c r="B10" s="127" t="s">
        <v>245</v>
      </c>
      <c r="C10" s="33"/>
      <c r="D10" s="127">
        <f aca="true" t="shared" si="1" ref="D10:G10">D11+D12+D13+D14+D15+D16+D17+D18+D19</f>
        <v>451</v>
      </c>
      <c r="E10" s="127">
        <f t="shared" si="1"/>
        <v>1619</v>
      </c>
      <c r="F10" s="127">
        <f t="shared" si="1"/>
        <v>44</v>
      </c>
      <c r="G10" s="127">
        <f t="shared" si="1"/>
        <v>158</v>
      </c>
      <c r="H10" s="127"/>
      <c r="I10" s="135">
        <v>2328.5</v>
      </c>
    </row>
    <row r="11" spans="1:9" ht="14.25">
      <c r="A11" s="128">
        <v>1</v>
      </c>
      <c r="B11" s="129" t="s">
        <v>458</v>
      </c>
      <c r="C11" s="33">
        <v>2016</v>
      </c>
      <c r="D11" s="130">
        <v>113</v>
      </c>
      <c r="E11" s="130">
        <v>409</v>
      </c>
      <c r="F11" s="130">
        <v>19</v>
      </c>
      <c r="G11" s="130">
        <v>68</v>
      </c>
      <c r="H11" s="127"/>
      <c r="I11" s="137">
        <v>613</v>
      </c>
    </row>
    <row r="12" spans="1:9" ht="14.25">
      <c r="A12" s="128">
        <v>2</v>
      </c>
      <c r="B12" s="129" t="s">
        <v>248</v>
      </c>
      <c r="C12" s="33">
        <v>2017</v>
      </c>
      <c r="D12" s="130">
        <v>176</v>
      </c>
      <c r="E12" s="130">
        <v>641</v>
      </c>
      <c r="F12" s="130">
        <v>4</v>
      </c>
      <c r="G12" s="130">
        <v>13</v>
      </c>
      <c r="H12" s="127"/>
      <c r="I12" s="138">
        <v>814</v>
      </c>
    </row>
    <row r="13" spans="1:9" ht="14.25">
      <c r="A13" s="128">
        <v>3</v>
      </c>
      <c r="B13" s="129" t="s">
        <v>1842</v>
      </c>
      <c r="C13" s="33">
        <v>2017</v>
      </c>
      <c r="D13" s="130">
        <v>95</v>
      </c>
      <c r="E13" s="130">
        <v>328</v>
      </c>
      <c r="F13" s="130">
        <v>12</v>
      </c>
      <c r="G13" s="130">
        <v>35</v>
      </c>
      <c r="H13" s="127"/>
      <c r="I13" s="138">
        <v>493.5</v>
      </c>
    </row>
    <row r="14" spans="1:9" ht="14.25">
      <c r="A14" s="128">
        <v>4</v>
      </c>
      <c r="B14" s="129" t="s">
        <v>1260</v>
      </c>
      <c r="C14" s="33">
        <v>2018</v>
      </c>
      <c r="D14" s="130">
        <v>61</v>
      </c>
      <c r="E14" s="130">
        <v>210</v>
      </c>
      <c r="F14" s="130">
        <v>3</v>
      </c>
      <c r="G14" s="130">
        <v>11</v>
      </c>
      <c r="H14" s="33"/>
      <c r="I14" s="139">
        <v>299.5</v>
      </c>
    </row>
    <row r="15" spans="1:9" s="123" customFormat="1" ht="14.25">
      <c r="A15" s="128">
        <v>5</v>
      </c>
      <c r="B15" s="129" t="s">
        <v>764</v>
      </c>
      <c r="C15" s="33">
        <v>2019</v>
      </c>
      <c r="D15" s="130">
        <v>1</v>
      </c>
      <c r="E15" s="130">
        <v>5</v>
      </c>
      <c r="F15" s="130">
        <v>1</v>
      </c>
      <c r="G15" s="130">
        <v>5</v>
      </c>
      <c r="H15" s="33"/>
      <c r="I15" s="135">
        <f aca="true" t="shared" si="2" ref="I15:I19">G15*3.5</f>
        <v>17.5</v>
      </c>
    </row>
    <row r="16" spans="1:9" s="123" customFormat="1" ht="14.25">
      <c r="A16" s="128">
        <v>6</v>
      </c>
      <c r="B16" s="129" t="s">
        <v>560</v>
      </c>
      <c r="C16" s="33">
        <v>2019</v>
      </c>
      <c r="D16" s="130">
        <v>1</v>
      </c>
      <c r="E16" s="130">
        <v>6</v>
      </c>
      <c r="F16" s="130">
        <v>1</v>
      </c>
      <c r="G16" s="130">
        <v>6</v>
      </c>
      <c r="H16" s="33"/>
      <c r="I16" s="135">
        <f t="shared" si="2"/>
        <v>21</v>
      </c>
    </row>
    <row r="17" spans="1:9" s="123" customFormat="1" ht="14.25">
      <c r="A17" s="128">
        <v>7</v>
      </c>
      <c r="B17" s="129" t="s">
        <v>761</v>
      </c>
      <c r="C17" s="33">
        <v>2019</v>
      </c>
      <c r="D17" s="130">
        <v>2</v>
      </c>
      <c r="E17" s="130">
        <v>11</v>
      </c>
      <c r="F17" s="130">
        <v>2</v>
      </c>
      <c r="G17" s="130">
        <v>11</v>
      </c>
      <c r="H17" s="33"/>
      <c r="I17" s="135">
        <f t="shared" si="2"/>
        <v>38.5</v>
      </c>
    </row>
    <row r="18" spans="1:9" s="123" customFormat="1" ht="14.25">
      <c r="A18" s="128">
        <v>8</v>
      </c>
      <c r="B18" s="129" t="s">
        <v>1106</v>
      </c>
      <c r="C18" s="33">
        <v>2019</v>
      </c>
      <c r="D18" s="130">
        <v>1</v>
      </c>
      <c r="E18" s="130">
        <v>5</v>
      </c>
      <c r="F18" s="130">
        <v>1</v>
      </c>
      <c r="G18" s="130">
        <v>5</v>
      </c>
      <c r="H18" s="33"/>
      <c r="I18" s="135">
        <f t="shared" si="2"/>
        <v>17.5</v>
      </c>
    </row>
    <row r="19" spans="1:9" s="123" customFormat="1" ht="14.25">
      <c r="A19" s="128">
        <v>9</v>
      </c>
      <c r="B19" s="129" t="s">
        <v>759</v>
      </c>
      <c r="C19" s="33">
        <v>2019</v>
      </c>
      <c r="D19" s="130">
        <v>1</v>
      </c>
      <c r="E19" s="130">
        <v>4</v>
      </c>
      <c r="F19" s="130">
        <v>1</v>
      </c>
      <c r="G19" s="130">
        <v>4</v>
      </c>
      <c r="H19" s="33"/>
      <c r="I19" s="135">
        <f t="shared" si="2"/>
        <v>14</v>
      </c>
    </row>
    <row r="20" spans="1:9" s="122" customFormat="1" ht="14.25">
      <c r="A20" s="128" t="s">
        <v>41</v>
      </c>
      <c r="B20" s="127" t="s">
        <v>213</v>
      </c>
      <c r="C20" s="33"/>
      <c r="D20" s="128">
        <v>1349</v>
      </c>
      <c r="E20" s="128">
        <v>5393</v>
      </c>
      <c r="F20" s="128">
        <v>332</v>
      </c>
      <c r="G20" s="128">
        <v>1427</v>
      </c>
      <c r="H20" s="128"/>
      <c r="I20" s="135">
        <v>8241</v>
      </c>
    </row>
    <row r="21" spans="1:9" ht="14.25">
      <c r="A21" s="128">
        <v>1</v>
      </c>
      <c r="B21" s="127" t="s">
        <v>214</v>
      </c>
      <c r="C21" s="33">
        <v>2016</v>
      </c>
      <c r="D21" s="130">
        <v>172</v>
      </c>
      <c r="E21" s="130">
        <v>645</v>
      </c>
      <c r="F21" s="130">
        <v>59</v>
      </c>
      <c r="G21" s="130">
        <v>247</v>
      </c>
      <c r="H21" s="127"/>
      <c r="I21" s="137">
        <v>1098.5</v>
      </c>
    </row>
    <row r="22" spans="1:9" ht="14.25">
      <c r="A22" s="128">
        <v>2</v>
      </c>
      <c r="B22" s="127" t="s">
        <v>1049</v>
      </c>
      <c r="C22" s="33">
        <v>2016</v>
      </c>
      <c r="D22" s="130">
        <v>157</v>
      </c>
      <c r="E22" s="130">
        <v>653</v>
      </c>
      <c r="F22" s="130">
        <v>46</v>
      </c>
      <c r="G22" s="130">
        <v>201</v>
      </c>
      <c r="H22" s="127"/>
      <c r="I22" s="137">
        <v>959.5</v>
      </c>
    </row>
    <row r="23" spans="1:9" ht="14.25">
      <c r="A23" s="128">
        <v>3</v>
      </c>
      <c r="B23" s="127" t="s">
        <v>1261</v>
      </c>
      <c r="C23" s="33">
        <v>2017</v>
      </c>
      <c r="D23" s="130">
        <v>150</v>
      </c>
      <c r="E23" s="130">
        <v>528</v>
      </c>
      <c r="F23" s="130">
        <v>57</v>
      </c>
      <c r="G23" s="130">
        <v>235</v>
      </c>
      <c r="H23" s="127"/>
      <c r="I23" s="138">
        <v>988.5</v>
      </c>
    </row>
    <row r="24" spans="1:9" ht="14.25">
      <c r="A24" s="128">
        <v>4</v>
      </c>
      <c r="B24" s="127" t="s">
        <v>1047</v>
      </c>
      <c r="C24" s="33">
        <v>2017</v>
      </c>
      <c r="D24" s="130">
        <v>219</v>
      </c>
      <c r="E24" s="130">
        <v>985</v>
      </c>
      <c r="F24" s="130">
        <v>15</v>
      </c>
      <c r="G24" s="130">
        <v>84</v>
      </c>
      <c r="H24" s="127"/>
      <c r="I24" s="138">
        <v>1163.5</v>
      </c>
    </row>
    <row r="25" spans="1:9" ht="14.25">
      <c r="A25" s="128">
        <v>5</v>
      </c>
      <c r="B25" s="127" t="s">
        <v>1060</v>
      </c>
      <c r="C25" s="33">
        <v>2017</v>
      </c>
      <c r="D25" s="130">
        <v>257</v>
      </c>
      <c r="E25" s="130">
        <v>985</v>
      </c>
      <c r="F25" s="130">
        <v>11</v>
      </c>
      <c r="G25" s="130">
        <v>46</v>
      </c>
      <c r="H25" s="127"/>
      <c r="I25" s="138">
        <v>1217</v>
      </c>
    </row>
    <row r="26" spans="1:9" ht="14.25">
      <c r="A26" s="128">
        <v>6</v>
      </c>
      <c r="B26" s="127" t="s">
        <v>1262</v>
      </c>
      <c r="C26" s="33">
        <v>2017</v>
      </c>
      <c r="D26" s="130">
        <v>116</v>
      </c>
      <c r="E26" s="130">
        <v>486</v>
      </c>
      <c r="F26" s="130">
        <v>28</v>
      </c>
      <c r="G26" s="130">
        <v>120</v>
      </c>
      <c r="H26" s="127"/>
      <c r="I26" s="138">
        <v>676</v>
      </c>
    </row>
    <row r="27" spans="1:9" ht="14.25">
      <c r="A27" s="128">
        <v>7</v>
      </c>
      <c r="B27" s="127" t="s">
        <v>590</v>
      </c>
      <c r="C27" s="33">
        <v>2017</v>
      </c>
      <c r="D27" s="130">
        <v>98</v>
      </c>
      <c r="E27" s="130">
        <v>346</v>
      </c>
      <c r="F27" s="130">
        <v>48</v>
      </c>
      <c r="G27" s="130">
        <v>187</v>
      </c>
      <c r="H27" s="127"/>
      <c r="I27" s="138">
        <v>705</v>
      </c>
    </row>
    <row r="28" spans="1:9" ht="14.25">
      <c r="A28" s="128">
        <v>8</v>
      </c>
      <c r="B28" s="127" t="s">
        <v>1263</v>
      </c>
      <c r="C28" s="33">
        <v>2017</v>
      </c>
      <c r="D28" s="130">
        <v>83</v>
      </c>
      <c r="E28" s="130">
        <v>327</v>
      </c>
      <c r="F28" s="130">
        <v>32</v>
      </c>
      <c r="G28" s="130">
        <v>132</v>
      </c>
      <c r="H28" s="127"/>
      <c r="I28" s="138">
        <v>549.5</v>
      </c>
    </row>
    <row r="29" spans="1:9" ht="14.25">
      <c r="A29" s="128">
        <v>9</v>
      </c>
      <c r="B29" s="127" t="s">
        <v>699</v>
      </c>
      <c r="C29" s="33">
        <v>2018</v>
      </c>
      <c r="D29" s="130">
        <v>76</v>
      </c>
      <c r="E29" s="130">
        <v>335</v>
      </c>
      <c r="F29" s="130">
        <v>15</v>
      </c>
      <c r="G29" s="130">
        <v>72</v>
      </c>
      <c r="H29" s="33"/>
      <c r="I29" s="135">
        <v>523</v>
      </c>
    </row>
    <row r="30" spans="1:9" s="123" customFormat="1" ht="14.25">
      <c r="A30" s="128">
        <v>10</v>
      </c>
      <c r="B30" s="129" t="s">
        <v>586</v>
      </c>
      <c r="C30" s="33">
        <v>2019</v>
      </c>
      <c r="D30" s="130">
        <v>10</v>
      </c>
      <c r="E30" s="130">
        <v>47</v>
      </c>
      <c r="F30" s="130">
        <v>10</v>
      </c>
      <c r="G30" s="130">
        <v>47</v>
      </c>
      <c r="H30" s="33"/>
      <c r="I30" s="135">
        <f aca="true" t="shared" si="3" ref="I30:I32">G30*3.5</f>
        <v>164.5</v>
      </c>
    </row>
    <row r="31" spans="1:9" s="123" customFormat="1" ht="14.25">
      <c r="A31" s="128">
        <v>11</v>
      </c>
      <c r="B31" s="129" t="s">
        <v>561</v>
      </c>
      <c r="C31" s="33">
        <v>2019</v>
      </c>
      <c r="D31" s="130">
        <v>9</v>
      </c>
      <c r="E31" s="130">
        <v>47</v>
      </c>
      <c r="F31" s="130">
        <v>9</v>
      </c>
      <c r="G31" s="130">
        <v>47</v>
      </c>
      <c r="H31" s="33"/>
      <c r="I31" s="135">
        <f t="shared" si="3"/>
        <v>164.5</v>
      </c>
    </row>
    <row r="32" spans="1:9" s="123" customFormat="1" ht="14.25">
      <c r="A32" s="128">
        <v>12</v>
      </c>
      <c r="B32" s="129" t="s">
        <v>693</v>
      </c>
      <c r="C32" s="33">
        <v>2019</v>
      </c>
      <c r="D32" s="130">
        <v>2</v>
      </c>
      <c r="E32" s="130">
        <v>9</v>
      </c>
      <c r="F32" s="130">
        <v>2</v>
      </c>
      <c r="G32" s="130">
        <v>9</v>
      </c>
      <c r="H32" s="33"/>
      <c r="I32" s="135">
        <f t="shared" si="3"/>
        <v>31.5</v>
      </c>
    </row>
    <row r="33" spans="1:9" s="122" customFormat="1" ht="14.25">
      <c r="A33" s="128" t="s">
        <v>88</v>
      </c>
      <c r="B33" s="127" t="s">
        <v>135</v>
      </c>
      <c r="C33" s="33"/>
      <c r="D33" s="128">
        <v>97</v>
      </c>
      <c r="E33" s="128">
        <v>428</v>
      </c>
      <c r="F33" s="128">
        <v>29</v>
      </c>
      <c r="G33" s="128">
        <v>119</v>
      </c>
      <c r="H33" s="128"/>
      <c r="I33" s="135">
        <v>833.791</v>
      </c>
    </row>
    <row r="34" spans="1:9" ht="14.25">
      <c r="A34" s="128">
        <v>1</v>
      </c>
      <c r="B34" s="127" t="s">
        <v>1264</v>
      </c>
      <c r="C34" s="33">
        <v>2016</v>
      </c>
      <c r="D34" s="130">
        <v>28</v>
      </c>
      <c r="E34" s="130">
        <v>130</v>
      </c>
      <c r="F34" s="130">
        <v>4</v>
      </c>
      <c r="G34" s="130">
        <v>18</v>
      </c>
      <c r="H34" s="127"/>
      <c r="I34" s="137">
        <v>188</v>
      </c>
    </row>
    <row r="35" spans="1:9" ht="14.25">
      <c r="A35" s="128">
        <v>2</v>
      </c>
      <c r="B35" s="127" t="s">
        <v>1265</v>
      </c>
      <c r="C35" s="33">
        <v>2016</v>
      </c>
      <c r="D35" s="130">
        <v>69</v>
      </c>
      <c r="E35" s="130">
        <v>298</v>
      </c>
      <c r="F35" s="130">
        <v>25</v>
      </c>
      <c r="G35" s="130">
        <v>101</v>
      </c>
      <c r="H35" s="127"/>
      <c r="I35" s="137">
        <v>645.791</v>
      </c>
    </row>
    <row r="36" spans="1:9" s="122" customFormat="1" ht="14.25">
      <c r="A36" s="128" t="s">
        <v>99</v>
      </c>
      <c r="B36" s="127" t="s">
        <v>328</v>
      </c>
      <c r="C36" s="33"/>
      <c r="D36" s="128">
        <v>18</v>
      </c>
      <c r="E36" s="128">
        <v>56</v>
      </c>
      <c r="F36" s="128">
        <v>5</v>
      </c>
      <c r="G36" s="128">
        <v>15</v>
      </c>
      <c r="H36" s="128"/>
      <c r="I36" s="135">
        <v>108.5</v>
      </c>
    </row>
    <row r="37" spans="1:9" ht="14.25">
      <c r="A37" s="128">
        <v>1</v>
      </c>
      <c r="B37" s="127" t="s">
        <v>340</v>
      </c>
      <c r="C37" s="33">
        <v>2016</v>
      </c>
      <c r="D37" s="130">
        <v>18</v>
      </c>
      <c r="E37" s="130">
        <v>56</v>
      </c>
      <c r="F37" s="130">
        <v>5</v>
      </c>
      <c r="G37" s="130">
        <v>15</v>
      </c>
      <c r="H37" s="127"/>
      <c r="I37" s="137">
        <v>108.5</v>
      </c>
    </row>
    <row r="38" spans="1:9" s="122" customFormat="1" ht="14.25">
      <c r="A38" s="128" t="s">
        <v>212</v>
      </c>
      <c r="B38" s="127" t="s">
        <v>273</v>
      </c>
      <c r="C38" s="33"/>
      <c r="D38" s="128">
        <v>101</v>
      </c>
      <c r="E38" s="128">
        <v>376</v>
      </c>
      <c r="F38" s="128">
        <v>24</v>
      </c>
      <c r="G38" s="128">
        <v>80</v>
      </c>
      <c r="H38" s="128"/>
      <c r="I38" s="135">
        <v>822.5</v>
      </c>
    </row>
    <row r="39" spans="1:9" ht="14.25">
      <c r="A39" s="128">
        <v>1</v>
      </c>
      <c r="B39" s="127" t="s">
        <v>282</v>
      </c>
      <c r="C39" s="33">
        <v>2016</v>
      </c>
      <c r="D39" s="130">
        <v>62</v>
      </c>
      <c r="E39" s="130">
        <v>244</v>
      </c>
      <c r="F39" s="130">
        <v>19</v>
      </c>
      <c r="G39" s="130">
        <v>63</v>
      </c>
      <c r="H39" s="127"/>
      <c r="I39" s="137">
        <v>569.5</v>
      </c>
    </row>
    <row r="40" spans="1:9" ht="14.25">
      <c r="A40" s="128">
        <v>2</v>
      </c>
      <c r="B40" s="127" t="s">
        <v>1266</v>
      </c>
      <c r="C40" s="33">
        <v>2017</v>
      </c>
      <c r="D40" s="130">
        <v>39</v>
      </c>
      <c r="E40" s="130">
        <v>132</v>
      </c>
      <c r="F40" s="130">
        <v>5</v>
      </c>
      <c r="G40" s="130">
        <v>17</v>
      </c>
      <c r="H40" s="127"/>
      <c r="I40" s="138">
        <v>253</v>
      </c>
    </row>
    <row r="41" spans="1:9" s="122" customFormat="1" ht="14.25">
      <c r="A41" s="128" t="s">
        <v>225</v>
      </c>
      <c r="B41" s="127" t="s">
        <v>343</v>
      </c>
      <c r="C41" s="33"/>
      <c r="D41" s="128">
        <v>220</v>
      </c>
      <c r="E41" s="128">
        <v>851</v>
      </c>
      <c r="F41" s="128">
        <v>31</v>
      </c>
      <c r="G41" s="128">
        <v>127</v>
      </c>
      <c r="H41" s="128"/>
      <c r="I41" s="135">
        <v>1160.5</v>
      </c>
    </row>
    <row r="42" spans="1:9" ht="14.25">
      <c r="A42" s="128">
        <v>1</v>
      </c>
      <c r="B42" s="127" t="s">
        <v>1140</v>
      </c>
      <c r="C42" s="33">
        <v>2016</v>
      </c>
      <c r="D42" s="131">
        <v>183</v>
      </c>
      <c r="E42" s="131">
        <v>734</v>
      </c>
      <c r="F42" s="131">
        <v>30</v>
      </c>
      <c r="G42" s="131">
        <v>124</v>
      </c>
      <c r="H42" s="127"/>
      <c r="I42" s="137">
        <v>988.5</v>
      </c>
    </row>
    <row r="43" spans="1:9" ht="14.25">
      <c r="A43" s="128">
        <v>2</v>
      </c>
      <c r="B43" s="127" t="s">
        <v>1267</v>
      </c>
      <c r="C43" s="33">
        <v>2017</v>
      </c>
      <c r="D43" s="130">
        <v>37</v>
      </c>
      <c r="E43" s="130">
        <v>117</v>
      </c>
      <c r="F43" s="130">
        <v>1</v>
      </c>
      <c r="G43" s="130">
        <v>3</v>
      </c>
      <c r="H43" s="127"/>
      <c r="I43" s="138">
        <v>172</v>
      </c>
    </row>
    <row r="44" spans="1:9" s="122" customFormat="1" ht="14.25">
      <c r="A44" s="128" t="s">
        <v>244</v>
      </c>
      <c r="B44" s="127" t="s">
        <v>253</v>
      </c>
      <c r="C44" s="33"/>
      <c r="D44" s="128">
        <v>201</v>
      </c>
      <c r="E44" s="128">
        <v>744</v>
      </c>
      <c r="F44" s="128">
        <v>83</v>
      </c>
      <c r="G44" s="128">
        <v>299</v>
      </c>
      <c r="H44" s="128"/>
      <c r="I44" s="135">
        <v>1457</v>
      </c>
    </row>
    <row r="45" spans="1:9" ht="14.25">
      <c r="A45" s="128">
        <v>1</v>
      </c>
      <c r="B45" s="127" t="s">
        <v>1064</v>
      </c>
      <c r="C45" s="33">
        <v>2016</v>
      </c>
      <c r="D45" s="130">
        <v>107</v>
      </c>
      <c r="E45" s="130">
        <v>399</v>
      </c>
      <c r="F45" s="130">
        <v>37</v>
      </c>
      <c r="G45" s="130">
        <v>124</v>
      </c>
      <c r="H45" s="127"/>
      <c r="I45" s="137">
        <v>685</v>
      </c>
    </row>
    <row r="46" spans="1:9" ht="14.25">
      <c r="A46" s="128">
        <v>2</v>
      </c>
      <c r="B46" s="127" t="s">
        <v>481</v>
      </c>
      <c r="C46" s="33">
        <v>2016</v>
      </c>
      <c r="D46" s="130">
        <v>57</v>
      </c>
      <c r="E46" s="130">
        <v>212</v>
      </c>
      <c r="F46" s="130">
        <v>25</v>
      </c>
      <c r="G46" s="130">
        <v>93</v>
      </c>
      <c r="H46" s="127"/>
      <c r="I46" s="137">
        <v>394</v>
      </c>
    </row>
    <row r="47" spans="1:9" ht="14.25">
      <c r="A47" s="128">
        <v>3</v>
      </c>
      <c r="B47" s="127" t="s">
        <v>1268</v>
      </c>
      <c r="C47" s="33">
        <v>2017</v>
      </c>
      <c r="D47" s="130">
        <v>33</v>
      </c>
      <c r="E47" s="130">
        <v>117</v>
      </c>
      <c r="F47" s="130">
        <v>17</v>
      </c>
      <c r="G47" s="130">
        <v>66</v>
      </c>
      <c r="H47" s="127"/>
      <c r="I47" s="138">
        <v>322</v>
      </c>
    </row>
    <row r="48" spans="1:9" s="123" customFormat="1" ht="14.25">
      <c r="A48" s="128">
        <v>4</v>
      </c>
      <c r="B48" s="129" t="s">
        <v>710</v>
      </c>
      <c r="C48" s="123">
        <v>2019</v>
      </c>
      <c r="D48" s="130">
        <v>2</v>
      </c>
      <c r="E48" s="130">
        <v>7</v>
      </c>
      <c r="F48" s="130">
        <v>2</v>
      </c>
      <c r="G48" s="130">
        <v>7</v>
      </c>
      <c r="H48" s="127"/>
      <c r="I48" s="135">
        <f aca="true" t="shared" si="4" ref="I48:I50">G48*3.5</f>
        <v>24.5</v>
      </c>
    </row>
    <row r="49" spans="1:9" s="123" customFormat="1" ht="14.25">
      <c r="A49" s="128">
        <v>5</v>
      </c>
      <c r="B49" s="129" t="s">
        <v>1073</v>
      </c>
      <c r="C49" s="123">
        <v>2019</v>
      </c>
      <c r="D49" s="130">
        <v>1</v>
      </c>
      <c r="E49" s="130">
        <v>5</v>
      </c>
      <c r="F49" s="130">
        <v>1</v>
      </c>
      <c r="G49" s="130">
        <v>5</v>
      </c>
      <c r="H49" s="127"/>
      <c r="I49" s="135">
        <f t="shared" si="4"/>
        <v>17.5</v>
      </c>
    </row>
    <row r="50" spans="1:9" s="123" customFormat="1" ht="14.25">
      <c r="A50" s="128">
        <v>6</v>
      </c>
      <c r="B50" s="129" t="s">
        <v>1093</v>
      </c>
      <c r="C50" s="123">
        <v>2019</v>
      </c>
      <c r="D50" s="130">
        <v>1</v>
      </c>
      <c r="E50" s="130">
        <v>4</v>
      </c>
      <c r="F50" s="130">
        <v>1</v>
      </c>
      <c r="G50" s="130">
        <v>4</v>
      </c>
      <c r="H50" s="127"/>
      <c r="I50" s="135">
        <f t="shared" si="4"/>
        <v>14</v>
      </c>
    </row>
    <row r="51" spans="1:9" s="122" customFormat="1" ht="14.25">
      <c r="A51" s="128" t="s">
        <v>252</v>
      </c>
      <c r="B51" s="127" t="s">
        <v>148</v>
      </c>
      <c r="C51" s="33"/>
      <c r="D51" s="128">
        <v>197</v>
      </c>
      <c r="E51" s="128">
        <v>852</v>
      </c>
      <c r="F51" s="128">
        <v>65</v>
      </c>
      <c r="G51" s="128">
        <v>275</v>
      </c>
      <c r="H51" s="128"/>
      <c r="I51" s="135">
        <v>1760.5</v>
      </c>
    </row>
    <row r="52" spans="1:9" ht="14.25">
      <c r="A52" s="128">
        <v>1</v>
      </c>
      <c r="B52" s="127" t="s">
        <v>1269</v>
      </c>
      <c r="C52" s="33">
        <v>2016</v>
      </c>
      <c r="D52" s="130">
        <v>127</v>
      </c>
      <c r="E52" s="130">
        <v>545</v>
      </c>
      <c r="F52" s="130">
        <v>40</v>
      </c>
      <c r="G52" s="130">
        <v>166</v>
      </c>
      <c r="H52" s="127"/>
      <c r="I52" s="137">
        <v>1191.5</v>
      </c>
    </row>
    <row r="53" spans="1:9" ht="14.25">
      <c r="A53" s="128">
        <v>2</v>
      </c>
      <c r="B53" s="127" t="s">
        <v>395</v>
      </c>
      <c r="C53" s="33">
        <v>2016</v>
      </c>
      <c r="D53" s="130">
        <v>60</v>
      </c>
      <c r="E53" s="130">
        <v>268</v>
      </c>
      <c r="F53" s="130">
        <v>15</v>
      </c>
      <c r="G53" s="130">
        <v>70</v>
      </c>
      <c r="H53" s="127"/>
      <c r="I53" s="137">
        <v>502.5</v>
      </c>
    </row>
    <row r="54" spans="1:9" ht="14.25">
      <c r="A54" s="128">
        <v>3</v>
      </c>
      <c r="B54" s="129" t="s">
        <v>171</v>
      </c>
      <c r="C54" s="33">
        <v>2019</v>
      </c>
      <c r="D54" s="130">
        <v>1</v>
      </c>
      <c r="E54" s="130">
        <v>4</v>
      </c>
      <c r="F54" s="130">
        <v>1</v>
      </c>
      <c r="G54" s="130">
        <v>4</v>
      </c>
      <c r="H54" s="127"/>
      <c r="I54" s="135">
        <f>G54*3.5</f>
        <v>14</v>
      </c>
    </row>
    <row r="55" spans="1:9" ht="14.25">
      <c r="A55" s="128">
        <v>4</v>
      </c>
      <c r="B55" s="129" t="s">
        <v>980</v>
      </c>
      <c r="C55" s="33">
        <v>2019</v>
      </c>
      <c r="D55" s="130">
        <v>8</v>
      </c>
      <c r="E55" s="130">
        <v>31</v>
      </c>
      <c r="F55" s="130">
        <v>8</v>
      </c>
      <c r="G55" s="130">
        <v>31</v>
      </c>
      <c r="H55" s="127"/>
      <c r="I55" s="135">
        <v>38.5</v>
      </c>
    </row>
    <row r="56" spans="1:9" ht="14.25">
      <c r="A56" s="128">
        <v>5</v>
      </c>
      <c r="B56" s="129" t="s">
        <v>965</v>
      </c>
      <c r="C56" s="33">
        <v>2019</v>
      </c>
      <c r="D56" s="130">
        <v>1</v>
      </c>
      <c r="E56" s="130">
        <v>4</v>
      </c>
      <c r="F56" s="130">
        <v>1</v>
      </c>
      <c r="G56" s="130">
        <v>4</v>
      </c>
      <c r="H56" s="127"/>
      <c r="I56" s="135">
        <f>G56*3.5</f>
        <v>14</v>
      </c>
    </row>
    <row r="57" spans="1:9" s="122" customFormat="1" ht="14.25">
      <c r="A57" s="128" t="s">
        <v>272</v>
      </c>
      <c r="B57" s="127" t="s">
        <v>304</v>
      </c>
      <c r="C57" s="33"/>
      <c r="D57" s="128">
        <v>23</v>
      </c>
      <c r="E57" s="128">
        <v>60</v>
      </c>
      <c r="F57" s="128">
        <v>13</v>
      </c>
      <c r="G57" s="128">
        <v>32</v>
      </c>
      <c r="H57" s="128"/>
      <c r="I57" s="135">
        <v>276</v>
      </c>
    </row>
    <row r="58" spans="1:9" ht="14.25">
      <c r="A58" s="33">
        <v>1</v>
      </c>
      <c r="B58" s="127" t="s">
        <v>1270</v>
      </c>
      <c r="C58" s="33">
        <v>2017</v>
      </c>
      <c r="D58" s="130">
        <v>23</v>
      </c>
      <c r="E58" s="130">
        <v>60</v>
      </c>
      <c r="F58" s="130">
        <v>13</v>
      </c>
      <c r="G58" s="130">
        <v>32</v>
      </c>
      <c r="H58" s="127"/>
      <c r="I58" s="138">
        <v>276</v>
      </c>
    </row>
    <row r="59" spans="1:9" s="122" customFormat="1" ht="14.25">
      <c r="A59" s="33" t="s">
        <v>293</v>
      </c>
      <c r="B59" s="127" t="s">
        <v>294</v>
      </c>
      <c r="C59" s="33"/>
      <c r="D59" s="132">
        <v>89</v>
      </c>
      <c r="E59" s="132">
        <v>328</v>
      </c>
      <c r="F59" s="132">
        <v>8</v>
      </c>
      <c r="G59" s="132">
        <v>25</v>
      </c>
      <c r="H59" s="132"/>
      <c r="I59" s="135">
        <v>444.5</v>
      </c>
    </row>
    <row r="60" spans="1:9" ht="24">
      <c r="A60" s="33">
        <v>1</v>
      </c>
      <c r="B60" s="127" t="s">
        <v>1271</v>
      </c>
      <c r="C60" s="33">
        <v>2017</v>
      </c>
      <c r="D60" s="130">
        <v>42</v>
      </c>
      <c r="E60" s="130">
        <v>113</v>
      </c>
      <c r="F60" s="130">
        <v>6</v>
      </c>
      <c r="G60" s="130">
        <v>17</v>
      </c>
      <c r="H60" s="127"/>
      <c r="I60" s="138">
        <v>222</v>
      </c>
    </row>
    <row r="61" spans="1:9" ht="14.25">
      <c r="A61" s="33">
        <v>2</v>
      </c>
      <c r="B61" s="127" t="s">
        <v>1272</v>
      </c>
      <c r="C61" s="33">
        <v>2017</v>
      </c>
      <c r="D61" s="130">
        <v>47</v>
      </c>
      <c r="E61" s="130">
        <v>215</v>
      </c>
      <c r="F61" s="130">
        <v>2</v>
      </c>
      <c r="G61" s="130">
        <v>8</v>
      </c>
      <c r="H61" s="127"/>
      <c r="I61" s="138">
        <v>222.5</v>
      </c>
    </row>
  </sheetData>
  <autoFilter ref="A2:I61">
    <filterColumn colId="3" u_colindex="3" hiddenButton="1" showButton="0"/>
    <filterColumn colId="5" u_colindex="5" hiddenButton="1" showButton="0"/>
  </autoFilter>
  <mergeCells count="9">
    <mergeCell ref="A1:I1"/>
    <mergeCell ref="D2:E2"/>
    <mergeCell ref="F2:G2"/>
    <mergeCell ref="A4:B4"/>
    <mergeCell ref="A2:A3"/>
    <mergeCell ref="B2:B3"/>
    <mergeCell ref="C2:C3"/>
    <mergeCell ref="H2:H3"/>
    <mergeCell ref="I2:I3"/>
  </mergeCells>
  <printOptions horizontalCentered="1"/>
  <pageMargins left="0.26" right="0.22" top="0.98" bottom="0.92" header="0.51" footer="0.39"/>
  <pageSetup horizontalDpi="600" verticalDpi="600" orientation="landscape" paperSize="9"/>
</worksheet>
</file>

<file path=xl/worksheets/sheet8.xml><?xml version="1.0" encoding="utf-8"?>
<worksheet xmlns="http://schemas.openxmlformats.org/spreadsheetml/2006/main" xmlns:r="http://schemas.openxmlformats.org/officeDocument/2006/relationships">
  <dimension ref="A1:F21"/>
  <sheetViews>
    <sheetView zoomScaleSheetLayoutView="100" workbookViewId="0" topLeftCell="A1">
      <selection activeCell="I8" sqref="I8"/>
    </sheetView>
  </sheetViews>
  <sheetFormatPr defaultColWidth="9.00390625" defaultColWidthPt="54" defaultRowHeight="14.25"/>
  <cols>
    <col min="1" max="1" width="4.625" widthPt="27.75" style="0" customWidth="1"/>
    <col min="2" max="2" width="27.50390625" widthPt="165" style="0" customWidth="1"/>
    <col min="3" max="3" width="8.625" widthPt="51.75" style="115" customWidth="1"/>
    <col min="4" max="4" width="8.125" widthPt="48.75" style="0" customWidth="1"/>
    <col min="5" max="5" width="71.875" widthPt="431.25" style="0" customWidth="1"/>
    <col min="6" max="6" width="9.25390625" widthPt="55.5" style="0" customWidth="1"/>
  </cols>
  <sheetData>
    <row r="1" spans="1:6" ht="14.25">
      <c r="A1" s="10" t="s">
        <v>1273</v>
      </c>
      <c r="B1" s="10"/>
      <c r="D1" s="10"/>
      <c r="E1" s="10"/>
      <c r="F1" s="10"/>
    </row>
    <row r="2" spans="1:6" ht="14.25">
      <c r="A2" s="33" t="s">
        <v>1</v>
      </c>
      <c r="B2" s="40" t="s">
        <v>1274</v>
      </c>
      <c r="C2" s="40" t="s">
        <v>4</v>
      </c>
      <c r="D2" s="40" t="s">
        <v>5</v>
      </c>
      <c r="E2" s="40" t="s">
        <v>6</v>
      </c>
      <c r="F2" s="74" t="s">
        <v>1275</v>
      </c>
    </row>
    <row r="3" spans="1:6" ht="14.25">
      <c r="A3" s="33"/>
      <c r="B3" s="40"/>
      <c r="C3" s="40"/>
      <c r="D3" s="40"/>
      <c r="E3" s="40"/>
      <c r="F3" s="74"/>
    </row>
    <row r="4" spans="1:6" ht="14.25">
      <c r="A4" s="116" t="s">
        <v>12</v>
      </c>
      <c r="B4" s="116"/>
      <c r="C4" s="46"/>
      <c r="D4" s="46"/>
      <c r="E4" s="117"/>
      <c r="F4" s="36">
        <f>F5+F10+F17</f>
        <v>4204.88</v>
      </c>
    </row>
    <row r="5" spans="1:6" ht="14.25">
      <c r="A5" s="116" t="s">
        <v>13</v>
      </c>
      <c r="B5" s="118" t="s">
        <v>1276</v>
      </c>
      <c r="C5" s="46"/>
      <c r="D5" s="46"/>
      <c r="E5" s="117"/>
      <c r="F5" s="36">
        <f>SUM(F6:F9)</f>
        <v>820</v>
      </c>
    </row>
    <row r="6" spans="1:6" ht="24">
      <c r="A6" s="119">
        <v>1</v>
      </c>
      <c r="B6" s="120" t="s">
        <v>1277</v>
      </c>
      <c r="C6" s="46" t="s">
        <v>16</v>
      </c>
      <c r="D6" s="46">
        <v>2016</v>
      </c>
      <c r="E6" s="54" t="s">
        <v>1278</v>
      </c>
      <c r="F6" s="36">
        <v>90</v>
      </c>
    </row>
    <row r="7" spans="1:6" ht="24">
      <c r="A7" s="119">
        <v>2</v>
      </c>
      <c r="B7" s="120" t="s">
        <v>1279</v>
      </c>
      <c r="C7" s="46" t="s">
        <v>16</v>
      </c>
      <c r="D7" s="46">
        <v>2017</v>
      </c>
      <c r="E7" s="54" t="s">
        <v>1280</v>
      </c>
      <c r="F7" s="36">
        <v>240</v>
      </c>
    </row>
    <row r="8" spans="1:6" ht="84">
      <c r="A8" s="119">
        <v>3</v>
      </c>
      <c r="B8" s="120" t="s">
        <v>1279</v>
      </c>
      <c r="C8" s="46" t="s">
        <v>16</v>
      </c>
      <c r="D8" s="46">
        <v>2018</v>
      </c>
      <c r="E8" s="54" t="s">
        <v>1281</v>
      </c>
      <c r="F8" s="36">
        <v>300</v>
      </c>
    </row>
    <row r="9" spans="1:6" ht="60">
      <c r="A9" s="119">
        <v>4</v>
      </c>
      <c r="B9" s="120" t="s">
        <v>1279</v>
      </c>
      <c r="C9" s="46" t="s">
        <v>16</v>
      </c>
      <c r="D9" s="46">
        <v>2019</v>
      </c>
      <c r="E9" s="54" t="s">
        <v>1282</v>
      </c>
      <c r="F9" s="36">
        <v>190</v>
      </c>
    </row>
    <row r="10" spans="1:6" ht="14.25">
      <c r="A10" s="119" t="s">
        <v>22</v>
      </c>
      <c r="B10" s="120" t="s">
        <v>1283</v>
      </c>
      <c r="C10" s="46"/>
      <c r="D10" s="121"/>
      <c r="E10" s="54"/>
      <c r="F10" s="36">
        <f>SUM(F11:F16)</f>
        <v>1973.96</v>
      </c>
    </row>
    <row r="11" spans="1:6" ht="24">
      <c r="A11" s="119">
        <v>1</v>
      </c>
      <c r="B11" s="120" t="s">
        <v>1284</v>
      </c>
      <c r="C11" s="46" t="s">
        <v>16</v>
      </c>
      <c r="D11" s="46">
        <v>2017</v>
      </c>
      <c r="E11" s="54" t="s">
        <v>1285</v>
      </c>
      <c r="F11" s="36">
        <v>372.6</v>
      </c>
    </row>
    <row r="12" spans="1:6" ht="24">
      <c r="A12" s="119">
        <v>2</v>
      </c>
      <c r="B12" s="120" t="s">
        <v>1286</v>
      </c>
      <c r="C12" s="46" t="s">
        <v>16</v>
      </c>
      <c r="D12" s="46">
        <v>2017</v>
      </c>
      <c r="E12" s="54" t="s">
        <v>1287</v>
      </c>
      <c r="F12" s="36">
        <v>617.07</v>
      </c>
    </row>
    <row r="13" spans="1:6" ht="24">
      <c r="A13" s="119">
        <v>3</v>
      </c>
      <c r="B13" s="120" t="s">
        <v>1288</v>
      </c>
      <c r="C13" s="46" t="s">
        <v>16</v>
      </c>
      <c r="D13" s="46">
        <v>2017</v>
      </c>
      <c r="E13" s="54" t="s">
        <v>1289</v>
      </c>
      <c r="F13" s="36">
        <v>21.54</v>
      </c>
    </row>
    <row r="14" spans="1:6" ht="14.25">
      <c r="A14" s="119">
        <v>4</v>
      </c>
      <c r="B14" s="120" t="s">
        <v>1290</v>
      </c>
      <c r="C14" s="46" t="s">
        <v>16</v>
      </c>
      <c r="D14" s="46">
        <v>2017</v>
      </c>
      <c r="E14" s="54" t="s">
        <v>1291</v>
      </c>
      <c r="F14" s="36">
        <v>265.86</v>
      </c>
    </row>
    <row r="15" spans="1:6" ht="24">
      <c r="A15" s="119">
        <v>5</v>
      </c>
      <c r="B15" s="120" t="s">
        <v>1292</v>
      </c>
      <c r="C15" s="46" t="s">
        <v>16</v>
      </c>
      <c r="D15" s="46">
        <v>2018</v>
      </c>
      <c r="E15" s="54" t="s">
        <v>1293</v>
      </c>
      <c r="F15" s="36">
        <v>393.21</v>
      </c>
    </row>
    <row r="16" spans="1:6" ht="24">
      <c r="A16" s="119">
        <v>6</v>
      </c>
      <c r="B16" s="120" t="s">
        <v>1294</v>
      </c>
      <c r="C16" s="46" t="s">
        <v>16</v>
      </c>
      <c r="D16" s="46">
        <v>2019</v>
      </c>
      <c r="E16" s="54" t="s">
        <v>1295</v>
      </c>
      <c r="F16" s="36">
        <v>303.68</v>
      </c>
    </row>
    <row r="17" spans="1:6" ht="14.25">
      <c r="A17" s="119" t="s">
        <v>41</v>
      </c>
      <c r="B17" s="120" t="s">
        <v>1296</v>
      </c>
      <c r="C17" s="46"/>
      <c r="D17" s="46"/>
      <c r="E17" s="54"/>
      <c r="F17" s="36">
        <f>SUM(F18:F21)</f>
        <v>1410.92</v>
      </c>
    </row>
    <row r="18" spans="1:6" ht="24">
      <c r="A18" s="119">
        <v>1</v>
      </c>
      <c r="B18" s="120" t="s">
        <v>1297</v>
      </c>
      <c r="C18" s="46" t="s">
        <v>16</v>
      </c>
      <c r="D18" s="46">
        <v>2017</v>
      </c>
      <c r="E18" s="54" t="s">
        <v>1298</v>
      </c>
      <c r="F18" s="36">
        <v>540</v>
      </c>
    </row>
    <row r="19" spans="1:6" ht="36">
      <c r="A19" s="119">
        <v>2</v>
      </c>
      <c r="B19" s="120" t="s">
        <v>1299</v>
      </c>
      <c r="C19" s="46" t="s">
        <v>16</v>
      </c>
      <c r="D19" s="46">
        <v>2018</v>
      </c>
      <c r="E19" s="54" t="s">
        <v>1300</v>
      </c>
      <c r="F19" s="36">
        <v>561.82</v>
      </c>
    </row>
    <row r="20" spans="1:6" ht="24">
      <c r="A20" s="119">
        <v>3</v>
      </c>
      <c r="B20" s="120" t="s">
        <v>1301</v>
      </c>
      <c r="C20" s="46" t="s">
        <v>16</v>
      </c>
      <c r="D20" s="46">
        <v>2019</v>
      </c>
      <c r="E20" s="54" t="s">
        <v>1302</v>
      </c>
      <c r="F20" s="36">
        <v>160</v>
      </c>
    </row>
    <row r="21" spans="1:6" ht="24">
      <c r="A21" s="119">
        <v>4</v>
      </c>
      <c r="B21" s="120" t="s">
        <v>1303</v>
      </c>
      <c r="C21" s="46" t="s">
        <v>16</v>
      </c>
      <c r="D21" s="46">
        <v>2019</v>
      </c>
      <c r="E21" s="54" t="s">
        <v>1304</v>
      </c>
      <c r="F21" s="36">
        <v>149.1</v>
      </c>
    </row>
  </sheetData>
  <mergeCells count="8">
    <mergeCell ref="A1:F1"/>
    <mergeCell ref="A4:B4"/>
    <mergeCell ref="A2:A3"/>
    <mergeCell ref="B2:B3"/>
    <mergeCell ref="C2:C3"/>
    <mergeCell ref="D2:D3"/>
    <mergeCell ref="E2:E3"/>
    <mergeCell ref="F2:F3"/>
  </mergeCells>
  <printOptions horizontalCentered="1"/>
  <pageMargins left="0.31" right="0.31" top="0.98" bottom="0.98" header="0.51" footer="0.51"/>
  <pageSetup horizontalDpi="600" verticalDpi="600" orientation="landscape" paperSize="9"/>
</worksheet>
</file>

<file path=xl/worksheets/sheet9.xml><?xml version="1.0" encoding="utf-8"?>
<worksheet xmlns="http://schemas.openxmlformats.org/spreadsheetml/2006/main" xmlns:r="http://schemas.openxmlformats.org/officeDocument/2006/relationships">
  <dimension ref="A1:H9"/>
  <sheetViews>
    <sheetView zoomScaleSheetLayoutView="100" workbookViewId="0" topLeftCell="A1">
      <selection activeCell="B14" sqref="B14"/>
    </sheetView>
  </sheetViews>
  <sheetFormatPr defaultColWidth="9.00390625" defaultColWidthPt="54" defaultRowHeight="14.25"/>
  <cols>
    <col min="1" max="1" width="4.75390625" widthPt="28.5" style="10" bestFit="1" customWidth="1"/>
    <col min="2" max="2" width="29.25390625" widthPt="175.5" style="99" customWidth="1"/>
    <col min="3" max="3" width="9.375" widthPt="56.25" style="99" customWidth="1"/>
    <col min="4" max="6" width="15.625" widthPt="93.75" style="100" customWidth="1"/>
    <col min="7" max="7" width="15.625" widthPt="93.75" style="0" customWidth="1"/>
    <col min="8" max="8" width="20.50390625" widthPt="123" style="101" customWidth="1"/>
  </cols>
  <sheetData>
    <row r="1" spans="1:8" ht="18.75">
      <c r="A1" s="102" t="s">
        <v>1305</v>
      </c>
      <c r="B1" s="103"/>
      <c r="C1" s="103"/>
      <c r="D1" s="104"/>
      <c r="E1" s="104"/>
      <c r="F1" s="104"/>
      <c r="G1" s="102"/>
      <c r="H1" s="105"/>
    </row>
    <row r="2" spans="1:8" ht="14.25">
      <c r="A2" s="64" t="s">
        <v>1</v>
      </c>
      <c r="B2" s="13" t="s">
        <v>1274</v>
      </c>
      <c r="C2" s="106" t="s">
        <v>8</v>
      </c>
      <c r="D2" s="107" t="s">
        <v>1306</v>
      </c>
      <c r="E2" s="108"/>
      <c r="F2" s="109"/>
      <c r="G2" s="13" t="s">
        <v>5</v>
      </c>
      <c r="H2" s="110" t="s">
        <v>7</v>
      </c>
    </row>
    <row r="3" spans="1:8" ht="14.25">
      <c r="A3" s="64"/>
      <c r="B3" s="13"/>
      <c r="C3" s="111"/>
      <c r="D3" s="107" t="s">
        <v>1307</v>
      </c>
      <c r="E3" s="107" t="s">
        <v>1308</v>
      </c>
      <c r="F3" s="107" t="s">
        <v>1309</v>
      </c>
      <c r="G3" s="13"/>
      <c r="H3" s="110"/>
    </row>
    <row r="4" spans="1:8" ht="14.25">
      <c r="A4" s="112" t="s">
        <v>12</v>
      </c>
      <c r="B4" s="113"/>
      <c r="C4" s="13"/>
      <c r="D4" s="13"/>
      <c r="E4" s="13"/>
      <c r="F4" s="13"/>
      <c r="G4" s="13"/>
      <c r="H4" s="36">
        <f>SUM(H5:H9)</f>
        <v>22693.123</v>
      </c>
    </row>
    <row r="5" spans="1:8" ht="14.25">
      <c r="A5" s="64" t="s">
        <v>13</v>
      </c>
      <c r="B5" s="114" t="s">
        <v>1310</v>
      </c>
      <c r="C5" s="13">
        <f aca="true" t="shared" si="0" ref="C5:C9">SUM(D5:F5)</f>
        <v>36326</v>
      </c>
      <c r="D5" s="13">
        <v>21638</v>
      </c>
      <c r="E5" s="13">
        <v>7630</v>
      </c>
      <c r="F5" s="13">
        <v>7058</v>
      </c>
      <c r="G5" s="13">
        <v>2016</v>
      </c>
      <c r="H5" s="36">
        <f>D5*0.04+E5*0.2106+F5*0.25</f>
        <v>4236.898</v>
      </c>
    </row>
    <row r="6" spans="1:8" ht="14.25">
      <c r="A6" s="64" t="s">
        <v>22</v>
      </c>
      <c r="B6" s="114" t="s">
        <v>1311</v>
      </c>
      <c r="C6" s="13">
        <f t="shared" si="0"/>
        <v>27766</v>
      </c>
      <c r="D6" s="13">
        <v>15900</v>
      </c>
      <c r="E6" s="13">
        <v>5881</v>
      </c>
      <c r="F6" s="13">
        <v>5985</v>
      </c>
      <c r="G6" s="13">
        <v>2017</v>
      </c>
      <c r="H6" s="36">
        <f>D6*0.096+E6*0.24+F6*0.297</f>
        <v>4715.385</v>
      </c>
    </row>
    <row r="7" spans="1:8" ht="14.25">
      <c r="A7" s="64" t="s">
        <v>41</v>
      </c>
      <c r="B7" s="114" t="s">
        <v>1312</v>
      </c>
      <c r="C7" s="13">
        <f t="shared" si="0"/>
        <v>18787</v>
      </c>
      <c r="D7" s="13">
        <v>9750</v>
      </c>
      <c r="E7" s="13">
        <v>3200</v>
      </c>
      <c r="F7" s="13">
        <v>5837</v>
      </c>
      <c r="G7" s="13">
        <v>2018</v>
      </c>
      <c r="H7" s="36">
        <f aca="true" t="shared" si="1" ref="H7:H9">D7*0.18+E7*0.3+F7*0.36</f>
        <v>4816.32</v>
      </c>
    </row>
    <row r="8" spans="1:8" ht="14.25">
      <c r="A8" s="64" t="s">
        <v>88</v>
      </c>
      <c r="B8" s="114" t="s">
        <v>1313</v>
      </c>
      <c r="C8" s="13">
        <f t="shared" si="0"/>
        <v>14687</v>
      </c>
      <c r="D8" s="13">
        <v>3099</v>
      </c>
      <c r="E8" s="13">
        <v>4454</v>
      </c>
      <c r="F8" s="13">
        <v>7134</v>
      </c>
      <c r="G8" s="13">
        <v>2019</v>
      </c>
      <c r="H8" s="36">
        <f t="shared" si="1"/>
        <v>4462.26</v>
      </c>
    </row>
    <row r="9" spans="1:8" ht="14.25">
      <c r="A9" s="64" t="s">
        <v>99</v>
      </c>
      <c r="B9" s="114" t="s">
        <v>1314</v>
      </c>
      <c r="C9" s="13">
        <f t="shared" si="0"/>
        <v>14687</v>
      </c>
      <c r="D9" s="13">
        <v>3099</v>
      </c>
      <c r="E9" s="13">
        <v>4454</v>
      </c>
      <c r="F9" s="13">
        <v>7134</v>
      </c>
      <c r="G9" s="13">
        <v>2020</v>
      </c>
      <c r="H9" s="36">
        <f t="shared" si="1"/>
        <v>4462.26</v>
      </c>
    </row>
  </sheetData>
  <mergeCells count="8">
    <mergeCell ref="A1:H1"/>
    <mergeCell ref="D2:F2"/>
    <mergeCell ref="A4:B4"/>
    <mergeCell ref="A2:A3"/>
    <mergeCell ref="B2:B3"/>
    <mergeCell ref="C2:C3"/>
    <mergeCell ref="G2:G3"/>
    <mergeCell ref="H2:H3"/>
  </mergeCells>
  <printOptions horizontalCentered="1"/>
  <pageMargins left="0.25" right="0.33" top="0.98" bottom="0.98" header="0.51" footer="0.51"/>
  <pageSetup horizontalDpi="600" verticalDpi="600" orientation="landscape" paperSize="9"/>
</worksheet>
</file>

<file path=xl/worksheets/sheet10.xml><?xml version="1.0" encoding="utf-8"?>
<worksheet xmlns="http://schemas.openxmlformats.org/spreadsheetml/2006/main" xmlns:r="http://schemas.openxmlformats.org/officeDocument/2006/relationships">
  <dimension ref="A1:I210"/>
  <sheetViews>
    <sheetView tabSelected="1" zoomScaleSheetLayoutView="100" workbookViewId="0" topLeftCell="A1">
      <selection activeCell="A1" sqref="A1:I1"/>
    </sheetView>
  </sheetViews>
  <sheetFormatPr defaultColWidth="9.00390625" defaultColWidthPt="54" defaultRowHeight="14.25"/>
  <cols>
    <col min="1" max="1" width="7.25390625" widthPt="43.5" style="87" customWidth="1"/>
    <col min="2" max="2" width="12.00390625" widthPt="72" style="88" customWidth="1"/>
    <col min="3" max="3" width="9.00390625" widthPt="54" style="87" customWidth="1"/>
    <col min="4" max="5" width="7.25390625" widthPt="43.5" style="87" customWidth="1"/>
    <col min="6" max="7" width="9.00390625" widthPt="54" style="87" customWidth="1"/>
    <col min="8" max="8" width="57.875" widthPt="347.25" style="87" customWidth="1"/>
    <col min="9" max="9" width="16.125" widthPt="96.75" style="87" customWidth="1"/>
    <col min="10" max="16384" width="9.00390625" widthPt="54" style="87" customWidth="1"/>
  </cols>
  <sheetData>
    <row r="1" spans="1:9" ht="14.25">
      <c r="A1" s="82" t="s">
        <v>1315</v>
      </c>
      <c r="B1" s="83"/>
      <c r="C1" s="83"/>
      <c r="D1" s="83"/>
      <c r="E1" s="83"/>
      <c r="F1" s="83"/>
      <c r="G1" s="83"/>
      <c r="H1" s="83"/>
      <c r="I1" s="85"/>
    </row>
    <row r="2" spans="1:9" ht="14.25">
      <c r="A2" s="33" t="s">
        <v>1</v>
      </c>
      <c r="B2" s="79" t="s">
        <v>2</v>
      </c>
      <c r="C2" s="40" t="s">
        <v>385</v>
      </c>
      <c r="D2" s="40" t="s">
        <v>128</v>
      </c>
      <c r="E2" s="40"/>
      <c r="F2" s="40" t="s">
        <v>4</v>
      </c>
      <c r="G2" s="40" t="s">
        <v>5</v>
      </c>
      <c r="H2" s="40" t="s">
        <v>6</v>
      </c>
      <c r="I2" s="33" t="s">
        <v>7</v>
      </c>
    </row>
    <row r="3" spans="1:9" ht="14.25">
      <c r="A3" s="33"/>
      <c r="B3" s="79"/>
      <c r="C3" s="40"/>
      <c r="D3" s="40" t="s">
        <v>131</v>
      </c>
      <c r="E3" s="40" t="s">
        <v>132</v>
      </c>
      <c r="F3" s="40"/>
      <c r="G3" s="40"/>
      <c r="H3" s="40"/>
      <c r="I3" s="33"/>
    </row>
    <row r="4" spans="1:9" ht="14.25">
      <c r="A4" s="58" t="s">
        <v>12</v>
      </c>
      <c r="B4" s="59"/>
      <c r="C4" s="40"/>
      <c r="D4" s="40"/>
      <c r="E4" s="40"/>
      <c r="F4" s="40"/>
      <c r="G4" s="40" t="s">
        <v>1316</v>
      </c>
      <c r="H4" s="79"/>
      <c r="I4" s="36">
        <f>I5+I127</f>
        <v>11708.4334345538</v>
      </c>
    </row>
    <row r="5" spans="1:9" s="87" customFormat="1" ht="14.25">
      <c r="A5" s="33" t="s">
        <v>13</v>
      </c>
      <c r="B5" s="79" t="s">
        <v>1317</v>
      </c>
      <c r="C5" s="40"/>
      <c r="D5" s="40"/>
      <c r="E5" s="40"/>
      <c r="F5" s="40"/>
      <c r="G5" s="40"/>
      <c r="H5" s="79"/>
      <c r="I5" s="36">
        <f>I6+I13+I24+I35+I39+I45+I50+I55+I63+I67+I78+I86+I91+I96+I102+I110+I113+I125</f>
        <v>3898.18057717271</v>
      </c>
    </row>
    <row r="6" spans="1:9" s="87" customFormat="1" ht="14.25">
      <c r="A6" s="33">
        <v>1</v>
      </c>
      <c r="B6" s="61" t="s">
        <v>245</v>
      </c>
      <c r="C6" s="40"/>
      <c r="D6" s="40"/>
      <c r="E6" s="40"/>
      <c r="F6" s="40"/>
      <c r="G6" s="40"/>
      <c r="H6" s="79"/>
      <c r="I6" s="36">
        <f>SUM(I7:I12)</f>
        <v>148.843817141935</v>
      </c>
    </row>
    <row r="7" spans="1:9" ht="24">
      <c r="A7" s="33">
        <v>1.1</v>
      </c>
      <c r="B7" s="61" t="s">
        <v>455</v>
      </c>
      <c r="C7" s="33"/>
      <c r="D7" s="33"/>
      <c r="E7" s="33"/>
      <c r="F7" s="33" t="s">
        <v>139</v>
      </c>
      <c r="G7" s="33">
        <v>2016</v>
      </c>
      <c r="H7" s="80" t="s">
        <v>1318</v>
      </c>
      <c r="I7" s="36">
        <v>15.13344225</v>
      </c>
    </row>
    <row r="8" spans="1:9" ht="14.25">
      <c r="A8" s="33">
        <v>1.2</v>
      </c>
      <c r="B8" s="61" t="s">
        <v>804</v>
      </c>
      <c r="C8" s="33"/>
      <c r="D8" s="33"/>
      <c r="E8" s="33"/>
      <c r="F8" s="33" t="s">
        <v>16</v>
      </c>
      <c r="G8" s="33">
        <v>2017</v>
      </c>
      <c r="H8" s="80" t="s">
        <v>1319</v>
      </c>
      <c r="I8" s="36">
        <v>84.8043926241313</v>
      </c>
    </row>
    <row r="9" spans="1:9" ht="14.25">
      <c r="A9" s="33">
        <v>1.3</v>
      </c>
      <c r="B9" s="61" t="s">
        <v>458</v>
      </c>
      <c r="C9" s="33"/>
      <c r="D9" s="33"/>
      <c r="E9" s="33"/>
      <c r="F9" s="33" t="s">
        <v>16</v>
      </c>
      <c r="G9" s="33">
        <v>2017</v>
      </c>
      <c r="H9" s="80" t="s">
        <v>1320</v>
      </c>
      <c r="I9" s="36">
        <v>19.6954742678041</v>
      </c>
    </row>
    <row r="10" spans="1:9" ht="14.25">
      <c r="A10" s="33">
        <v>1.4</v>
      </c>
      <c r="B10" s="80" t="s">
        <v>463</v>
      </c>
      <c r="C10" s="33"/>
      <c r="D10" s="33"/>
      <c r="E10" s="33"/>
      <c r="F10" s="33" t="s">
        <v>16</v>
      </c>
      <c r="G10" s="33">
        <v>2018</v>
      </c>
      <c r="H10" s="80" t="s">
        <v>1321</v>
      </c>
      <c r="I10" s="36">
        <v>3.358456</v>
      </c>
    </row>
    <row r="11" spans="1:9" ht="14.25">
      <c r="A11" s="33">
        <v>1.5</v>
      </c>
      <c r="B11" s="80" t="s">
        <v>465</v>
      </c>
      <c r="C11" s="33"/>
      <c r="D11" s="33"/>
      <c r="E11" s="33"/>
      <c r="F11" s="33" t="s">
        <v>16</v>
      </c>
      <c r="G11" s="33">
        <v>2019</v>
      </c>
      <c r="H11" s="80" t="s">
        <v>1322</v>
      </c>
      <c r="I11" s="36">
        <v>4.463728</v>
      </c>
    </row>
    <row r="12" spans="1:9" ht="24">
      <c r="A12" s="33">
        <v>1.6</v>
      </c>
      <c r="B12" s="80" t="s">
        <v>250</v>
      </c>
      <c r="C12" s="33"/>
      <c r="D12" s="33"/>
      <c r="E12" s="33"/>
      <c r="F12" s="33" t="s">
        <v>16</v>
      </c>
      <c r="G12" s="33">
        <v>2019</v>
      </c>
      <c r="H12" s="80" t="s">
        <v>1323</v>
      </c>
      <c r="I12" s="36">
        <v>21.388324</v>
      </c>
    </row>
    <row r="13" spans="1:9" s="87" customFormat="1" ht="14.25">
      <c r="A13" s="33">
        <v>2</v>
      </c>
      <c r="B13" s="61" t="s">
        <v>273</v>
      </c>
      <c r="C13" s="33"/>
      <c r="D13" s="33"/>
      <c r="E13" s="33"/>
      <c r="F13" s="33"/>
      <c r="G13" s="33"/>
      <c r="H13" s="80"/>
      <c r="I13" s="36">
        <f>SUM(I14:I23)</f>
        <v>371.519439199321</v>
      </c>
    </row>
    <row r="14" spans="1:9" ht="14.25">
      <c r="A14" s="33">
        <v>2.1</v>
      </c>
      <c r="B14" s="80" t="s">
        <v>274</v>
      </c>
      <c r="C14" s="33"/>
      <c r="D14" s="33"/>
      <c r="E14" s="33"/>
      <c r="F14" s="33" t="s">
        <v>139</v>
      </c>
      <c r="G14" s="33">
        <v>2016</v>
      </c>
      <c r="H14" s="80" t="s">
        <v>1324</v>
      </c>
      <c r="I14" s="36">
        <v>9.6365515</v>
      </c>
    </row>
    <row r="15" spans="1:9" ht="14.25">
      <c r="A15" s="33">
        <v>2.2</v>
      </c>
      <c r="B15" s="80" t="s">
        <v>276</v>
      </c>
      <c r="C15" s="33"/>
      <c r="D15" s="33"/>
      <c r="E15" s="33"/>
      <c r="F15" s="33" t="s">
        <v>139</v>
      </c>
      <c r="G15" s="33">
        <v>2016</v>
      </c>
      <c r="H15" s="80" t="s">
        <v>1325</v>
      </c>
      <c r="I15" s="36">
        <v>10.05900975</v>
      </c>
    </row>
    <row r="16" spans="1:9" ht="14.25">
      <c r="A16" s="33">
        <v>2.3</v>
      </c>
      <c r="B16" s="80" t="s">
        <v>282</v>
      </c>
      <c r="C16" s="33"/>
      <c r="D16" s="33"/>
      <c r="E16" s="33"/>
      <c r="F16" s="33" t="s">
        <v>16</v>
      </c>
      <c r="G16" s="33">
        <v>2016</v>
      </c>
      <c r="H16" s="80" t="s">
        <v>1326</v>
      </c>
      <c r="I16" s="36">
        <v>25.9304208</v>
      </c>
    </row>
    <row r="17" spans="1:9" ht="14.25">
      <c r="A17" s="33">
        <v>2.4</v>
      </c>
      <c r="B17" s="61" t="s">
        <v>280</v>
      </c>
      <c r="C17" s="33"/>
      <c r="D17" s="33"/>
      <c r="E17" s="33"/>
      <c r="F17" s="33" t="s">
        <v>16</v>
      </c>
      <c r="G17" s="33">
        <v>2017</v>
      </c>
      <c r="H17" s="80" t="s">
        <v>1327</v>
      </c>
      <c r="I17" s="36">
        <v>10.2438400545656</v>
      </c>
    </row>
    <row r="18" spans="1:9" ht="14.25">
      <c r="A18" s="33">
        <v>2.5</v>
      </c>
      <c r="B18" s="61" t="s">
        <v>284</v>
      </c>
      <c r="C18" s="33"/>
      <c r="D18" s="33"/>
      <c r="E18" s="33"/>
      <c r="F18" s="33" t="s">
        <v>16</v>
      </c>
      <c r="G18" s="33">
        <v>2017</v>
      </c>
      <c r="H18" s="80" t="s">
        <v>1328</v>
      </c>
      <c r="I18" s="36">
        <v>41.017979158583</v>
      </c>
    </row>
    <row r="19" spans="1:9" ht="14.25">
      <c r="A19" s="33">
        <v>2.6</v>
      </c>
      <c r="B19" s="61" t="s">
        <v>278</v>
      </c>
      <c r="C19" s="33"/>
      <c r="D19" s="33"/>
      <c r="E19" s="33"/>
      <c r="F19" s="33" t="s">
        <v>16</v>
      </c>
      <c r="G19" s="33">
        <v>2017</v>
      </c>
      <c r="H19" s="80" t="s">
        <v>1329</v>
      </c>
      <c r="I19" s="36">
        <v>52.6261229361725</v>
      </c>
    </row>
    <row r="20" spans="1:9" ht="24">
      <c r="A20" s="33">
        <v>2.7</v>
      </c>
      <c r="B20" s="61" t="s">
        <v>282</v>
      </c>
      <c r="C20" s="33"/>
      <c r="D20" s="33"/>
      <c r="E20" s="33"/>
      <c r="F20" s="33" t="s">
        <v>16</v>
      </c>
      <c r="G20" s="33">
        <v>2017</v>
      </c>
      <c r="H20" s="80" t="s">
        <v>1330</v>
      </c>
      <c r="I20" s="36">
        <v>27.076728</v>
      </c>
    </row>
    <row r="21" spans="1:9" ht="48">
      <c r="A21" s="33">
        <v>2.8</v>
      </c>
      <c r="B21" s="80" t="s">
        <v>1331</v>
      </c>
      <c r="C21" s="33"/>
      <c r="D21" s="33"/>
      <c r="E21" s="33"/>
      <c r="F21" s="33" t="s">
        <v>16</v>
      </c>
      <c r="G21" s="33">
        <v>2018</v>
      </c>
      <c r="H21" s="80" t="s">
        <v>1332</v>
      </c>
      <c r="I21" s="36">
        <v>141.722048</v>
      </c>
    </row>
    <row r="22" spans="1:9" ht="14.25">
      <c r="A22" s="33">
        <v>2.9</v>
      </c>
      <c r="B22" s="80" t="s">
        <v>1333</v>
      </c>
      <c r="C22" s="33"/>
      <c r="D22" s="33"/>
      <c r="E22" s="33"/>
      <c r="F22" s="33" t="s">
        <v>16</v>
      </c>
      <c r="G22" s="33">
        <v>2019</v>
      </c>
      <c r="H22" s="80" t="s">
        <v>1334</v>
      </c>
      <c r="I22" s="36">
        <v>21.556202</v>
      </c>
    </row>
    <row r="23" spans="1:9" ht="14.25">
      <c r="A23" s="89">
        <v>2.1</v>
      </c>
      <c r="B23" s="80" t="s">
        <v>492</v>
      </c>
      <c r="C23" s="33"/>
      <c r="D23" s="33"/>
      <c r="E23" s="33"/>
      <c r="F23" s="33" t="s">
        <v>16</v>
      </c>
      <c r="G23" s="33">
        <v>2019</v>
      </c>
      <c r="H23" s="80" t="s">
        <v>1335</v>
      </c>
      <c r="I23" s="36">
        <v>31.650537</v>
      </c>
    </row>
    <row r="24" spans="1:9" s="87" customFormat="1" ht="14.25">
      <c r="A24" s="33">
        <v>3</v>
      </c>
      <c r="B24" s="80" t="s">
        <v>253</v>
      </c>
      <c r="C24" s="33"/>
      <c r="D24" s="33"/>
      <c r="E24" s="33"/>
      <c r="F24" s="33"/>
      <c r="G24" s="33"/>
      <c r="H24" s="80"/>
      <c r="I24" s="36">
        <f>SUM(I25:I34)</f>
        <v>291.422346926565</v>
      </c>
    </row>
    <row r="25" spans="1:9" ht="14.25">
      <c r="A25" s="33">
        <v>3.1</v>
      </c>
      <c r="B25" s="80" t="s">
        <v>1064</v>
      </c>
      <c r="C25" s="33"/>
      <c r="D25" s="33"/>
      <c r="E25" s="33"/>
      <c r="F25" s="33" t="s">
        <v>139</v>
      </c>
      <c r="G25" s="33">
        <v>2016</v>
      </c>
      <c r="H25" s="80" t="s">
        <v>1336</v>
      </c>
      <c r="I25" s="36">
        <v>10.3060562</v>
      </c>
    </row>
    <row r="26" spans="1:9" ht="14.25">
      <c r="A26" s="33">
        <v>3.2</v>
      </c>
      <c r="B26" s="80" t="s">
        <v>710</v>
      </c>
      <c r="C26" s="33"/>
      <c r="D26" s="33"/>
      <c r="E26" s="33"/>
      <c r="F26" s="33" t="s">
        <v>139</v>
      </c>
      <c r="G26" s="33">
        <v>2016</v>
      </c>
      <c r="H26" s="80" t="s">
        <v>1337</v>
      </c>
      <c r="I26" s="36">
        <v>18.73170485</v>
      </c>
    </row>
    <row r="27" spans="1:9" ht="14.25">
      <c r="A27" s="33">
        <v>3.3</v>
      </c>
      <c r="B27" s="80" t="s">
        <v>469</v>
      </c>
      <c r="C27" s="33"/>
      <c r="D27" s="33"/>
      <c r="E27" s="33"/>
      <c r="F27" s="33" t="s">
        <v>139</v>
      </c>
      <c r="G27" s="33">
        <v>2016</v>
      </c>
      <c r="H27" s="80" t="s">
        <v>1338</v>
      </c>
      <c r="I27" s="36">
        <v>15.6960487</v>
      </c>
    </row>
    <row r="28" spans="1:9" ht="14.25">
      <c r="A28" s="33">
        <v>3.4</v>
      </c>
      <c r="B28" s="61" t="s">
        <v>473</v>
      </c>
      <c r="C28" s="33"/>
      <c r="D28" s="33"/>
      <c r="E28" s="33"/>
      <c r="F28" s="33" t="s">
        <v>16</v>
      </c>
      <c r="G28" s="33">
        <v>2017</v>
      </c>
      <c r="H28" s="80" t="s">
        <v>1339</v>
      </c>
      <c r="I28" s="36">
        <v>13.0396047241473</v>
      </c>
    </row>
    <row r="29" spans="1:9" ht="14.25">
      <c r="A29" s="33">
        <v>3.5</v>
      </c>
      <c r="B29" s="61" t="s">
        <v>475</v>
      </c>
      <c r="C29" s="33"/>
      <c r="D29" s="33"/>
      <c r="E29" s="33"/>
      <c r="F29" s="33" t="s">
        <v>16</v>
      </c>
      <c r="G29" s="33">
        <v>2017</v>
      </c>
      <c r="H29" s="80" t="s">
        <v>1340</v>
      </c>
      <c r="I29" s="36">
        <v>30.8835637929825</v>
      </c>
    </row>
    <row r="30" spans="1:9" ht="14.25">
      <c r="A30" s="33">
        <v>3.6</v>
      </c>
      <c r="B30" s="61" t="s">
        <v>477</v>
      </c>
      <c r="C30" s="33"/>
      <c r="D30" s="33"/>
      <c r="E30" s="33"/>
      <c r="F30" s="33" t="s">
        <v>16</v>
      </c>
      <c r="G30" s="33">
        <v>2017</v>
      </c>
      <c r="H30" s="80" t="s">
        <v>1341</v>
      </c>
      <c r="I30" s="36">
        <v>48.848347865022</v>
      </c>
    </row>
    <row r="31" spans="1:9" ht="24">
      <c r="A31" s="33">
        <v>3.7</v>
      </c>
      <c r="B31" s="61" t="s">
        <v>1342</v>
      </c>
      <c r="C31" s="33"/>
      <c r="D31" s="33"/>
      <c r="E31" s="33"/>
      <c r="F31" s="33" t="s">
        <v>16</v>
      </c>
      <c r="G31" s="33">
        <v>2017</v>
      </c>
      <c r="H31" s="80" t="s">
        <v>1343</v>
      </c>
      <c r="I31" s="36">
        <v>104.985352312977</v>
      </c>
    </row>
    <row r="32" spans="1:9" ht="14.25">
      <c r="A32" s="33">
        <v>3.8</v>
      </c>
      <c r="B32" s="61" t="s">
        <v>471</v>
      </c>
      <c r="C32" s="33"/>
      <c r="D32" s="33"/>
      <c r="E32" s="33"/>
      <c r="F32" s="33" t="s">
        <v>16</v>
      </c>
      <c r="G32" s="33">
        <v>2017</v>
      </c>
      <c r="H32" s="80" t="s">
        <v>1344</v>
      </c>
      <c r="I32" s="36">
        <v>28.8032024814359</v>
      </c>
    </row>
    <row r="33" spans="1:9" ht="14.25">
      <c r="A33" s="33">
        <v>3.9</v>
      </c>
      <c r="B33" s="80" t="s">
        <v>1081</v>
      </c>
      <c r="C33" s="33"/>
      <c r="D33" s="33"/>
      <c r="E33" s="33"/>
      <c r="F33" s="33" t="s">
        <v>139</v>
      </c>
      <c r="G33" s="33">
        <v>2018</v>
      </c>
      <c r="H33" s="80" t="s">
        <v>1345</v>
      </c>
      <c r="I33" s="36">
        <v>12.090613</v>
      </c>
    </row>
    <row r="34" spans="1:9" ht="14.25">
      <c r="A34" s="29">
        <v>3.1</v>
      </c>
      <c r="B34" s="80" t="s">
        <v>1079</v>
      </c>
      <c r="C34" s="33"/>
      <c r="D34" s="33"/>
      <c r="E34" s="33"/>
      <c r="F34" s="33" t="s">
        <v>139</v>
      </c>
      <c r="G34" s="33">
        <v>2018</v>
      </c>
      <c r="H34" s="80" t="s">
        <v>1346</v>
      </c>
      <c r="I34" s="36">
        <v>8.037853</v>
      </c>
    </row>
    <row r="35" spans="1:9" s="87" customFormat="1" ht="14.25">
      <c r="A35" s="33">
        <v>4</v>
      </c>
      <c r="B35" s="80" t="s">
        <v>294</v>
      </c>
      <c r="C35" s="33"/>
      <c r="D35" s="33"/>
      <c r="E35" s="33"/>
      <c r="F35" s="33"/>
      <c r="G35" s="33"/>
      <c r="H35" s="80"/>
      <c r="I35" s="36">
        <f>SUM(I36:I38)</f>
        <v>41.8769563107552</v>
      </c>
    </row>
    <row r="36" spans="1:9" ht="24">
      <c r="A36" s="33">
        <v>4.1</v>
      </c>
      <c r="B36" s="80" t="s">
        <v>1347</v>
      </c>
      <c r="C36" s="33"/>
      <c r="D36" s="33"/>
      <c r="E36" s="33"/>
      <c r="F36" s="33" t="s">
        <v>139</v>
      </c>
      <c r="G36" s="33">
        <v>2016</v>
      </c>
      <c r="H36" s="80" t="s">
        <v>1348</v>
      </c>
      <c r="I36" s="36">
        <v>24.26021485</v>
      </c>
    </row>
    <row r="37" spans="1:9" ht="14.25">
      <c r="A37" s="33">
        <v>4.2</v>
      </c>
      <c r="B37" s="61" t="s">
        <v>502</v>
      </c>
      <c r="C37" s="33"/>
      <c r="D37" s="33"/>
      <c r="E37" s="33"/>
      <c r="F37" s="33" t="s">
        <v>139</v>
      </c>
      <c r="G37" s="33">
        <v>2017</v>
      </c>
      <c r="H37" s="80" t="s">
        <v>1349</v>
      </c>
      <c r="I37" s="36">
        <v>15.3823414607552</v>
      </c>
    </row>
    <row r="38" spans="1:9" ht="14.25">
      <c r="A38" s="33">
        <v>4.3</v>
      </c>
      <c r="B38" s="80" t="s">
        <v>297</v>
      </c>
      <c r="C38" s="33"/>
      <c r="D38" s="33"/>
      <c r="E38" s="33"/>
      <c r="F38" s="33" t="s">
        <v>139</v>
      </c>
      <c r="G38" s="33">
        <v>2018</v>
      </c>
      <c r="H38" s="80" t="s">
        <v>1350</v>
      </c>
      <c r="I38" s="36">
        <v>2.2344</v>
      </c>
    </row>
    <row r="39" spans="1:9" s="87" customFormat="1" ht="14.25">
      <c r="A39" s="33">
        <v>5</v>
      </c>
      <c r="B39" s="80" t="s">
        <v>355</v>
      </c>
      <c r="C39" s="33"/>
      <c r="D39" s="33"/>
      <c r="E39" s="33"/>
      <c r="F39" s="33"/>
      <c r="G39" s="33"/>
      <c r="H39" s="80"/>
      <c r="I39" s="36">
        <f>SUM(I40:I44)</f>
        <v>284.764125935972</v>
      </c>
    </row>
    <row r="40" spans="1:9" ht="14.25">
      <c r="A40" s="33">
        <v>5.1</v>
      </c>
      <c r="B40" s="80" t="s">
        <v>564</v>
      </c>
      <c r="C40" s="33"/>
      <c r="D40" s="33"/>
      <c r="E40" s="33"/>
      <c r="F40" s="33" t="s">
        <v>139</v>
      </c>
      <c r="G40" s="33">
        <v>2016</v>
      </c>
      <c r="H40" s="80" t="s">
        <v>1351</v>
      </c>
      <c r="I40" s="36">
        <v>17.69590905</v>
      </c>
    </row>
    <row r="41" spans="1:9" ht="24">
      <c r="A41" s="33">
        <v>5.2</v>
      </c>
      <c r="B41" s="80" t="s">
        <v>356</v>
      </c>
      <c r="C41" s="33"/>
      <c r="D41" s="33"/>
      <c r="E41" s="33"/>
      <c r="F41" s="33" t="s">
        <v>16</v>
      </c>
      <c r="G41" s="33">
        <v>2016</v>
      </c>
      <c r="H41" s="80" t="s">
        <v>1352</v>
      </c>
      <c r="I41" s="36">
        <v>117.3395968</v>
      </c>
    </row>
    <row r="42" spans="1:9" ht="14.25">
      <c r="A42" s="33">
        <v>5.3</v>
      </c>
      <c r="B42" s="90" t="s">
        <v>360</v>
      </c>
      <c r="C42" s="33"/>
      <c r="D42" s="33"/>
      <c r="E42" s="33"/>
      <c r="F42" s="33" t="s">
        <v>16</v>
      </c>
      <c r="G42" s="33">
        <v>2017</v>
      </c>
      <c r="H42" s="91" t="s">
        <v>1353</v>
      </c>
      <c r="I42" s="36">
        <v>5.65149698723381</v>
      </c>
    </row>
    <row r="43" spans="1:9" ht="14.25">
      <c r="A43" s="33">
        <v>5.4</v>
      </c>
      <c r="B43" s="90" t="s">
        <v>358</v>
      </c>
      <c r="C43" s="33"/>
      <c r="D43" s="33"/>
      <c r="E43" s="33"/>
      <c r="F43" s="33" t="s">
        <v>16</v>
      </c>
      <c r="G43" s="33">
        <v>2017</v>
      </c>
      <c r="H43" s="91" t="s">
        <v>1354</v>
      </c>
      <c r="I43" s="36">
        <v>21.5502930987383</v>
      </c>
    </row>
    <row r="44" spans="1:9" ht="14.25">
      <c r="A44" s="33">
        <v>5.5</v>
      </c>
      <c r="B44" s="90" t="s">
        <v>356</v>
      </c>
      <c r="C44" s="33"/>
      <c r="D44" s="33"/>
      <c r="E44" s="33"/>
      <c r="F44" s="33" t="s">
        <v>16</v>
      </c>
      <c r="G44" s="33">
        <v>2017</v>
      </c>
      <c r="H44" s="91" t="s">
        <v>1355</v>
      </c>
      <c r="I44" s="36">
        <v>122.52683</v>
      </c>
    </row>
    <row r="45" spans="1:9" s="87" customFormat="1" ht="14.25">
      <c r="A45" s="33">
        <v>6</v>
      </c>
      <c r="B45" s="80" t="s">
        <v>213</v>
      </c>
      <c r="C45" s="33"/>
      <c r="D45" s="33"/>
      <c r="E45" s="33"/>
      <c r="F45" s="33"/>
      <c r="G45" s="33"/>
      <c r="H45" s="80"/>
      <c r="I45" s="36">
        <f>SUM(I46:I49)</f>
        <v>163.664635827905</v>
      </c>
    </row>
    <row r="46" spans="1:9" ht="36">
      <c r="A46" s="33">
        <v>6.1</v>
      </c>
      <c r="B46" s="80" t="s">
        <v>588</v>
      </c>
      <c r="C46" s="33"/>
      <c r="D46" s="33"/>
      <c r="E46" s="33"/>
      <c r="F46" s="33" t="s">
        <v>139</v>
      </c>
      <c r="G46" s="33">
        <v>2016</v>
      </c>
      <c r="H46" s="80" t="s">
        <v>1356</v>
      </c>
      <c r="I46" s="36">
        <v>54.91428135</v>
      </c>
    </row>
    <row r="47" spans="1:9" ht="14.25">
      <c r="A47" s="33">
        <v>6.2</v>
      </c>
      <c r="B47" s="61" t="s">
        <v>586</v>
      </c>
      <c r="C47" s="33"/>
      <c r="D47" s="33"/>
      <c r="E47" s="33"/>
      <c r="F47" s="33" t="s">
        <v>16</v>
      </c>
      <c r="G47" s="33">
        <v>2017</v>
      </c>
      <c r="H47" s="80" t="s">
        <v>1357</v>
      </c>
      <c r="I47" s="36">
        <v>12.8199514779055</v>
      </c>
    </row>
    <row r="48" spans="1:9" ht="24">
      <c r="A48" s="33">
        <v>6.3</v>
      </c>
      <c r="B48" s="61" t="s">
        <v>588</v>
      </c>
      <c r="C48" s="33"/>
      <c r="D48" s="33"/>
      <c r="E48" s="33"/>
      <c r="F48" s="33" t="s">
        <v>16</v>
      </c>
      <c r="G48" s="33">
        <v>2017</v>
      </c>
      <c r="H48" s="80" t="s">
        <v>1358</v>
      </c>
      <c r="I48" s="36">
        <v>85.877481</v>
      </c>
    </row>
    <row r="49" spans="1:9" ht="14.25">
      <c r="A49" s="33">
        <v>6.4</v>
      </c>
      <c r="B49" s="80" t="s">
        <v>1359</v>
      </c>
      <c r="C49" s="33"/>
      <c r="D49" s="33"/>
      <c r="E49" s="33"/>
      <c r="F49" s="33" t="s">
        <v>139</v>
      </c>
      <c r="G49" s="33">
        <v>2018</v>
      </c>
      <c r="H49" s="80" t="s">
        <v>1360</v>
      </c>
      <c r="I49" s="36">
        <v>10.052922</v>
      </c>
    </row>
    <row r="50" spans="1:9" s="87" customFormat="1" ht="14.25">
      <c r="A50" s="33">
        <v>7</v>
      </c>
      <c r="B50" s="80" t="s">
        <v>328</v>
      </c>
      <c r="C50" s="33"/>
      <c r="D50" s="33"/>
      <c r="E50" s="33"/>
      <c r="F50" s="33"/>
      <c r="G50" s="33"/>
      <c r="H50" s="80"/>
      <c r="I50" s="36">
        <f>SUM(I51:I54)</f>
        <v>41.6704388782888</v>
      </c>
    </row>
    <row r="51" spans="1:9" ht="24">
      <c r="A51" s="33">
        <v>7.1</v>
      </c>
      <c r="B51" s="80" t="s">
        <v>276</v>
      </c>
      <c r="C51" s="33"/>
      <c r="D51" s="33"/>
      <c r="E51" s="33"/>
      <c r="F51" s="33" t="s">
        <v>139</v>
      </c>
      <c r="G51" s="33">
        <v>2016</v>
      </c>
      <c r="H51" s="80" t="s">
        <v>1361</v>
      </c>
      <c r="I51" s="36">
        <v>22.34273705</v>
      </c>
    </row>
    <row r="52" spans="1:9" ht="14.25">
      <c r="A52" s="33">
        <v>7.2</v>
      </c>
      <c r="B52" s="80" t="s">
        <v>330</v>
      </c>
      <c r="C52" s="33"/>
      <c r="D52" s="33"/>
      <c r="E52" s="33"/>
      <c r="F52" s="33" t="s">
        <v>16</v>
      </c>
      <c r="G52" s="33">
        <v>2016</v>
      </c>
      <c r="H52" s="80" t="s">
        <v>1362</v>
      </c>
      <c r="I52" s="36">
        <v>4.44175195</v>
      </c>
    </row>
    <row r="53" spans="1:9" ht="14.25">
      <c r="A53" s="33">
        <v>7.3</v>
      </c>
      <c r="B53" s="90" t="s">
        <v>540</v>
      </c>
      <c r="C53" s="33"/>
      <c r="D53" s="33"/>
      <c r="E53" s="33"/>
      <c r="F53" s="33" t="s">
        <v>16</v>
      </c>
      <c r="G53" s="33">
        <v>2017</v>
      </c>
      <c r="H53" s="91" t="s">
        <v>1363</v>
      </c>
      <c r="I53" s="92">
        <v>9.69905165578892</v>
      </c>
    </row>
    <row r="54" spans="1:9" ht="14.25">
      <c r="A54" s="33">
        <v>7.4</v>
      </c>
      <c r="B54" s="90" t="s">
        <v>542</v>
      </c>
      <c r="C54" s="33"/>
      <c r="D54" s="33"/>
      <c r="E54" s="33"/>
      <c r="F54" s="33" t="s">
        <v>16</v>
      </c>
      <c r="G54" s="33">
        <v>2017</v>
      </c>
      <c r="H54" s="91" t="s">
        <v>1364</v>
      </c>
      <c r="I54" s="92">
        <v>5.18689822249984</v>
      </c>
    </row>
    <row r="55" spans="1:9" s="87" customFormat="1" ht="14.25">
      <c r="A55" s="33">
        <v>8</v>
      </c>
      <c r="B55" s="61" t="s">
        <v>226</v>
      </c>
      <c r="C55" s="33"/>
      <c r="D55" s="33"/>
      <c r="E55" s="33"/>
      <c r="F55" s="33"/>
      <c r="G55" s="33"/>
      <c r="H55" s="80"/>
      <c r="I55" s="36">
        <f>SUM(I56:I62)</f>
        <v>746.346269918032</v>
      </c>
    </row>
    <row r="56" spans="1:9" ht="14.25">
      <c r="A56" s="33">
        <v>8.1</v>
      </c>
      <c r="B56" s="80" t="s">
        <v>227</v>
      </c>
      <c r="C56" s="33"/>
      <c r="D56" s="33"/>
      <c r="E56" s="33"/>
      <c r="F56" s="33" t="s">
        <v>139</v>
      </c>
      <c r="G56" s="33">
        <v>2016</v>
      </c>
      <c r="H56" s="80" t="s">
        <v>1365</v>
      </c>
      <c r="I56" s="36">
        <v>59.8</v>
      </c>
    </row>
    <row r="57" spans="1:9" ht="14.25">
      <c r="A57" s="33">
        <v>8.2</v>
      </c>
      <c r="B57" s="61" t="s">
        <v>1366</v>
      </c>
      <c r="C57" s="33"/>
      <c r="D57" s="33"/>
      <c r="E57" s="33"/>
      <c r="F57" s="33" t="s">
        <v>139</v>
      </c>
      <c r="G57" s="33">
        <v>2017</v>
      </c>
      <c r="H57" s="80" t="s">
        <v>1367</v>
      </c>
      <c r="I57" s="36">
        <v>96.5389142441869</v>
      </c>
    </row>
    <row r="58" spans="1:9" ht="14.25">
      <c r="A58" s="33">
        <v>8.3</v>
      </c>
      <c r="B58" s="61" t="s">
        <v>231</v>
      </c>
      <c r="C58" s="33"/>
      <c r="D58" s="33"/>
      <c r="E58" s="33"/>
      <c r="F58" s="33" t="s">
        <v>139</v>
      </c>
      <c r="G58" s="33">
        <v>2017</v>
      </c>
      <c r="H58" s="80" t="s">
        <v>1368</v>
      </c>
      <c r="I58" s="36">
        <v>103.772087673845</v>
      </c>
    </row>
    <row r="59" spans="1:9" ht="14.25">
      <c r="A59" s="33">
        <v>8.4</v>
      </c>
      <c r="B59" s="80" t="s">
        <v>238</v>
      </c>
      <c r="C59" s="33"/>
      <c r="D59" s="33"/>
      <c r="E59" s="33"/>
      <c r="F59" s="33" t="s">
        <v>16</v>
      </c>
      <c r="G59" s="33">
        <v>2018</v>
      </c>
      <c r="H59" s="80" t="s">
        <v>1369</v>
      </c>
      <c r="I59" s="36">
        <v>76.024577</v>
      </c>
    </row>
    <row r="60" spans="1:9" ht="14.25">
      <c r="A60" s="33">
        <v>8.5</v>
      </c>
      <c r="B60" s="80" t="s">
        <v>233</v>
      </c>
      <c r="C60" s="33"/>
      <c r="D60" s="33"/>
      <c r="E60" s="33"/>
      <c r="F60" s="33" t="s">
        <v>16</v>
      </c>
      <c r="G60" s="33">
        <v>2018</v>
      </c>
      <c r="H60" s="80" t="s">
        <v>1370</v>
      </c>
      <c r="I60" s="36">
        <v>309.465575</v>
      </c>
    </row>
    <row r="61" spans="1:9" ht="14.25">
      <c r="A61" s="33">
        <v>8.6</v>
      </c>
      <c r="B61" s="80" t="s">
        <v>236</v>
      </c>
      <c r="C61" s="33"/>
      <c r="D61" s="33"/>
      <c r="E61" s="33"/>
      <c r="F61" s="33" t="s">
        <v>16</v>
      </c>
      <c r="G61" s="33">
        <v>2018</v>
      </c>
      <c r="H61" s="80" t="s">
        <v>1371</v>
      </c>
      <c r="I61" s="36">
        <v>62.810755</v>
      </c>
    </row>
    <row r="62" spans="1:9" ht="14.25">
      <c r="A62" s="33">
        <v>8.7</v>
      </c>
      <c r="B62" s="80" t="s">
        <v>832</v>
      </c>
      <c r="C62" s="33"/>
      <c r="D62" s="33"/>
      <c r="E62" s="33"/>
      <c r="F62" s="33" t="s">
        <v>16</v>
      </c>
      <c r="G62" s="33">
        <v>2019</v>
      </c>
      <c r="H62" s="80" t="s">
        <v>1372</v>
      </c>
      <c r="I62" s="36">
        <v>37.934361</v>
      </c>
    </row>
    <row r="63" spans="1:9" s="87" customFormat="1" ht="14.25">
      <c r="A63" s="33">
        <v>9</v>
      </c>
      <c r="B63" s="80" t="s">
        <v>135</v>
      </c>
      <c r="C63" s="33"/>
      <c r="D63" s="33"/>
      <c r="E63" s="33"/>
      <c r="F63" s="33"/>
      <c r="G63" s="33"/>
      <c r="H63" s="80"/>
      <c r="I63" s="36">
        <f>SUM(I64:I66)</f>
        <v>88.1138653170921</v>
      </c>
    </row>
    <row r="64" spans="1:9" ht="24">
      <c r="A64" s="33">
        <v>9.1</v>
      </c>
      <c r="B64" s="80" t="s">
        <v>136</v>
      </c>
      <c r="C64" s="33"/>
      <c r="D64" s="33"/>
      <c r="E64" s="33"/>
      <c r="F64" s="33" t="s">
        <v>139</v>
      </c>
      <c r="G64" s="33">
        <v>2016</v>
      </c>
      <c r="H64" s="80" t="s">
        <v>1373</v>
      </c>
      <c r="I64" s="36">
        <v>21.26501685</v>
      </c>
    </row>
    <row r="65" spans="1:9" ht="24">
      <c r="A65" s="33">
        <v>9.2</v>
      </c>
      <c r="B65" s="80" t="s">
        <v>1265</v>
      </c>
      <c r="C65" s="33"/>
      <c r="D65" s="33"/>
      <c r="E65" s="33"/>
      <c r="F65" s="33" t="s">
        <v>16</v>
      </c>
      <c r="G65" s="33">
        <v>2016</v>
      </c>
      <c r="H65" s="80" t="s">
        <v>1374</v>
      </c>
      <c r="I65" s="36">
        <v>46.176709</v>
      </c>
    </row>
    <row r="66" spans="1:9" ht="14.25">
      <c r="A66" s="33">
        <v>9.3</v>
      </c>
      <c r="B66" s="90" t="s">
        <v>1375</v>
      </c>
      <c r="C66" s="33"/>
      <c r="D66" s="33"/>
      <c r="E66" s="33"/>
      <c r="F66" s="33" t="s">
        <v>16</v>
      </c>
      <c r="G66" s="33">
        <v>2017</v>
      </c>
      <c r="H66" s="91" t="s">
        <v>1376</v>
      </c>
      <c r="I66" s="36">
        <v>20.6721394670921</v>
      </c>
    </row>
    <row r="67" spans="1:9" s="87" customFormat="1" ht="14.25">
      <c r="A67" s="33">
        <v>10</v>
      </c>
      <c r="B67" s="61" t="s">
        <v>195</v>
      </c>
      <c r="C67" s="33"/>
      <c r="D67" s="33"/>
      <c r="E67" s="33"/>
      <c r="F67" s="33"/>
      <c r="G67" s="33"/>
      <c r="H67" s="80"/>
      <c r="I67" s="36">
        <f>SUM(I68:I77)</f>
        <v>258.576386506518</v>
      </c>
    </row>
    <row r="68" spans="1:9" ht="14.25">
      <c r="A68" s="33">
        <v>10.1</v>
      </c>
      <c r="B68" s="80" t="s">
        <v>436</v>
      </c>
      <c r="C68" s="33"/>
      <c r="D68" s="33"/>
      <c r="E68" s="33"/>
      <c r="F68" s="33" t="s">
        <v>139</v>
      </c>
      <c r="G68" s="33">
        <v>2016</v>
      </c>
      <c r="H68" s="80" t="s">
        <v>1377</v>
      </c>
      <c r="I68" s="36">
        <v>1.5252542</v>
      </c>
    </row>
    <row r="69" spans="1:9" ht="14.25">
      <c r="A69" s="33">
        <v>10.2</v>
      </c>
      <c r="B69" s="61" t="s">
        <v>442</v>
      </c>
      <c r="C69" s="33"/>
      <c r="D69" s="33"/>
      <c r="E69" s="33"/>
      <c r="F69" s="33" t="s">
        <v>16</v>
      </c>
      <c r="G69" s="33">
        <v>2017</v>
      </c>
      <c r="H69" s="80" t="s">
        <v>1378</v>
      </c>
      <c r="I69" s="36">
        <v>42.5953439436991</v>
      </c>
    </row>
    <row r="70" spans="1:9" ht="14.25">
      <c r="A70" s="33">
        <v>10.3</v>
      </c>
      <c r="B70" s="61" t="s">
        <v>438</v>
      </c>
      <c r="C70" s="33"/>
      <c r="D70" s="33"/>
      <c r="E70" s="33"/>
      <c r="F70" s="33" t="s">
        <v>16</v>
      </c>
      <c r="G70" s="33">
        <v>2017</v>
      </c>
      <c r="H70" s="80" t="s">
        <v>1379</v>
      </c>
      <c r="I70" s="36">
        <v>22.4832501335431</v>
      </c>
    </row>
    <row r="71" spans="1:9" ht="14.25">
      <c r="A71" s="33">
        <v>10.4</v>
      </c>
      <c r="B71" s="61" t="s">
        <v>1380</v>
      </c>
      <c r="C71" s="33"/>
      <c r="D71" s="33"/>
      <c r="E71" s="33"/>
      <c r="F71" s="33" t="s">
        <v>16</v>
      </c>
      <c r="G71" s="33">
        <v>2017</v>
      </c>
      <c r="H71" s="80" t="s">
        <v>1381</v>
      </c>
      <c r="I71" s="36">
        <v>2.92508422927531</v>
      </c>
    </row>
    <row r="72" spans="1:9" ht="14.25">
      <c r="A72" s="33">
        <v>10.5</v>
      </c>
      <c r="B72" s="61" t="s">
        <v>208</v>
      </c>
      <c r="C72" s="33"/>
      <c r="D72" s="33"/>
      <c r="E72" s="33"/>
      <c r="F72" s="33" t="s">
        <v>139</v>
      </c>
      <c r="G72" s="33">
        <v>2018</v>
      </c>
      <c r="H72" s="80" t="s">
        <v>1382</v>
      </c>
      <c r="I72" s="36">
        <v>18.326294</v>
      </c>
    </row>
    <row r="73" spans="1:9" ht="14.25">
      <c r="A73" s="33">
        <v>10.6</v>
      </c>
      <c r="B73" s="61" t="s">
        <v>1383</v>
      </c>
      <c r="C73" s="33"/>
      <c r="D73" s="33"/>
      <c r="E73" s="33"/>
      <c r="F73" s="33" t="s">
        <v>139</v>
      </c>
      <c r="G73" s="33">
        <v>2018</v>
      </c>
      <c r="H73" s="80" t="s">
        <v>1384</v>
      </c>
      <c r="I73" s="36">
        <v>41.29526</v>
      </c>
    </row>
    <row r="74" spans="1:9" ht="14.25">
      <c r="A74" s="33">
        <v>10.7</v>
      </c>
      <c r="B74" s="61" t="s">
        <v>204</v>
      </c>
      <c r="C74" s="33"/>
      <c r="D74" s="33"/>
      <c r="E74" s="33"/>
      <c r="F74" s="33" t="s">
        <v>139</v>
      </c>
      <c r="G74" s="33">
        <v>2018</v>
      </c>
      <c r="H74" s="80" t="s">
        <v>1385</v>
      </c>
      <c r="I74" s="36">
        <v>32.36763</v>
      </c>
    </row>
    <row r="75" spans="1:9" ht="14.25">
      <c r="A75" s="33">
        <v>10.8</v>
      </c>
      <c r="B75" s="61" t="s">
        <v>206</v>
      </c>
      <c r="C75" s="33"/>
      <c r="D75" s="33"/>
      <c r="E75" s="33"/>
      <c r="F75" s="33" t="s">
        <v>139</v>
      </c>
      <c r="G75" s="33">
        <v>2018</v>
      </c>
      <c r="H75" s="80" t="s">
        <v>1386</v>
      </c>
      <c r="I75" s="36">
        <v>22.12767</v>
      </c>
    </row>
    <row r="76" spans="1:9" ht="14.25">
      <c r="A76" s="33">
        <v>10.9</v>
      </c>
      <c r="B76" s="80" t="s">
        <v>940</v>
      </c>
      <c r="C76" s="33"/>
      <c r="D76" s="33"/>
      <c r="E76" s="33"/>
      <c r="F76" s="33" t="s">
        <v>16</v>
      </c>
      <c r="G76" s="33">
        <v>2019</v>
      </c>
      <c r="H76" s="80" t="s">
        <v>1387</v>
      </c>
      <c r="I76" s="36">
        <v>65.779491</v>
      </c>
    </row>
    <row r="77" spans="1:9" ht="14.25">
      <c r="A77" s="29">
        <v>10.1</v>
      </c>
      <c r="B77" s="80" t="s">
        <v>210</v>
      </c>
      <c r="C77" s="33"/>
      <c r="D77" s="33"/>
      <c r="E77" s="33"/>
      <c r="F77" s="33" t="s">
        <v>16</v>
      </c>
      <c r="G77" s="33">
        <v>2019</v>
      </c>
      <c r="H77" s="80" t="s">
        <v>1388</v>
      </c>
      <c r="I77" s="36">
        <v>9.151109</v>
      </c>
    </row>
    <row r="78" spans="1:9" s="87" customFormat="1" ht="14.25">
      <c r="A78" s="33">
        <v>11</v>
      </c>
      <c r="B78" s="80" t="s">
        <v>343</v>
      </c>
      <c r="C78" s="33"/>
      <c r="D78" s="33"/>
      <c r="E78" s="33"/>
      <c r="F78" s="33"/>
      <c r="G78" s="33"/>
      <c r="H78" s="80"/>
      <c r="I78" s="36">
        <f>SUM(I79:I85)</f>
        <v>429.0000716</v>
      </c>
    </row>
    <row r="79" spans="1:9" ht="14.25">
      <c r="A79" s="33">
        <v>11.1</v>
      </c>
      <c r="B79" s="80" t="s">
        <v>549</v>
      </c>
      <c r="C79" s="33"/>
      <c r="D79" s="33"/>
      <c r="E79" s="33"/>
      <c r="F79" s="33" t="s">
        <v>139</v>
      </c>
      <c r="G79" s="33">
        <v>2016</v>
      </c>
      <c r="H79" s="80" t="s">
        <v>1389</v>
      </c>
      <c r="I79" s="36">
        <v>64.06892535</v>
      </c>
    </row>
    <row r="80" spans="1:9" ht="14.25">
      <c r="A80" s="33">
        <v>11.2</v>
      </c>
      <c r="B80" s="80" t="s">
        <v>344</v>
      </c>
      <c r="C80" s="33"/>
      <c r="D80" s="33"/>
      <c r="E80" s="33"/>
      <c r="F80" s="33" t="s">
        <v>139</v>
      </c>
      <c r="G80" s="33">
        <v>2016</v>
      </c>
      <c r="H80" s="80" t="s">
        <v>1390</v>
      </c>
      <c r="I80" s="36">
        <v>62.2697906</v>
      </c>
    </row>
    <row r="81" spans="1:9" ht="14.25">
      <c r="A81" s="33">
        <v>11.3</v>
      </c>
      <c r="B81" s="80" t="s">
        <v>1391</v>
      </c>
      <c r="C81" s="33"/>
      <c r="D81" s="33"/>
      <c r="E81" s="33"/>
      <c r="F81" s="33" t="s">
        <v>139</v>
      </c>
      <c r="G81" s="33">
        <v>2016</v>
      </c>
      <c r="H81" s="80" t="s">
        <v>1392</v>
      </c>
      <c r="I81" s="36">
        <v>73.3675436</v>
      </c>
    </row>
    <row r="82" spans="1:9" ht="24">
      <c r="A82" s="33">
        <v>11.4</v>
      </c>
      <c r="B82" s="80" t="s">
        <v>1393</v>
      </c>
      <c r="C82" s="33"/>
      <c r="D82" s="33"/>
      <c r="E82" s="33"/>
      <c r="F82" s="33" t="s">
        <v>139</v>
      </c>
      <c r="G82" s="33">
        <v>2016</v>
      </c>
      <c r="H82" s="80" t="s">
        <v>1394</v>
      </c>
      <c r="I82" s="36">
        <v>80.28281445</v>
      </c>
    </row>
    <row r="83" spans="1:9" ht="24">
      <c r="A83" s="33">
        <v>11.5</v>
      </c>
      <c r="B83" s="80" t="s">
        <v>1395</v>
      </c>
      <c r="C83" s="33"/>
      <c r="D83" s="33"/>
      <c r="E83" s="33"/>
      <c r="F83" s="33" t="s">
        <v>139</v>
      </c>
      <c r="G83" s="33">
        <v>2016</v>
      </c>
      <c r="H83" s="80" t="s">
        <v>1396</v>
      </c>
      <c r="I83" s="36">
        <v>99.1206436</v>
      </c>
    </row>
    <row r="84" spans="1:9" ht="14.25">
      <c r="A84" s="33">
        <v>11.6</v>
      </c>
      <c r="B84" s="61" t="s">
        <v>552</v>
      </c>
      <c r="C84" s="33"/>
      <c r="D84" s="33"/>
      <c r="E84" s="33"/>
      <c r="F84" s="33" t="s">
        <v>16</v>
      </c>
      <c r="G84" s="33">
        <v>2017</v>
      </c>
      <c r="H84" s="80" t="s">
        <v>1397</v>
      </c>
      <c r="I84" s="36">
        <v>22.772314</v>
      </c>
    </row>
    <row r="85" spans="1:9" ht="14.25">
      <c r="A85" s="33">
        <v>11.7</v>
      </c>
      <c r="B85" s="80" t="s">
        <v>554</v>
      </c>
      <c r="C85" s="33"/>
      <c r="D85" s="33"/>
      <c r="E85" s="33"/>
      <c r="F85" s="33" t="s">
        <v>16</v>
      </c>
      <c r="G85" s="33">
        <v>2018</v>
      </c>
      <c r="H85" s="80" t="s">
        <v>1398</v>
      </c>
      <c r="I85" s="36">
        <v>27.11804</v>
      </c>
    </row>
    <row r="86" spans="1:9" s="87" customFormat="1" ht="14.25">
      <c r="A86" s="33">
        <v>12</v>
      </c>
      <c r="B86" s="80" t="s">
        <v>367</v>
      </c>
      <c r="C86" s="33"/>
      <c r="D86" s="33"/>
      <c r="E86" s="33"/>
      <c r="F86" s="33"/>
      <c r="G86" s="33"/>
      <c r="H86" s="80"/>
      <c r="I86" s="36">
        <f>SUM(I87:I90)</f>
        <v>21.6546735</v>
      </c>
    </row>
    <row r="87" spans="1:9" ht="14.25">
      <c r="A87" s="33">
        <v>12.1</v>
      </c>
      <c r="B87" s="80" t="s">
        <v>572</v>
      </c>
      <c r="C87" s="33"/>
      <c r="D87" s="33"/>
      <c r="E87" s="33"/>
      <c r="F87" s="33" t="s">
        <v>139</v>
      </c>
      <c r="G87" s="33">
        <v>2016</v>
      </c>
      <c r="H87" s="80" t="s">
        <v>1399</v>
      </c>
      <c r="I87" s="36">
        <v>5.1703586</v>
      </c>
    </row>
    <row r="88" spans="1:9" ht="14.25">
      <c r="A88" s="33">
        <v>12.2</v>
      </c>
      <c r="B88" s="80" t="s">
        <v>574</v>
      </c>
      <c r="C88" s="33"/>
      <c r="D88" s="33"/>
      <c r="E88" s="33"/>
      <c r="F88" s="33" t="s">
        <v>139</v>
      </c>
      <c r="G88" s="33">
        <v>2016</v>
      </c>
      <c r="H88" s="80" t="s">
        <v>1400</v>
      </c>
      <c r="I88" s="36">
        <v>4.7575132</v>
      </c>
    </row>
    <row r="89" spans="1:9" ht="14.25">
      <c r="A89" s="33">
        <v>12.3</v>
      </c>
      <c r="B89" s="80" t="s">
        <v>578</v>
      </c>
      <c r="C89" s="33"/>
      <c r="D89" s="33"/>
      <c r="E89" s="33"/>
      <c r="F89" s="33" t="s">
        <v>139</v>
      </c>
      <c r="G89" s="33">
        <v>2018</v>
      </c>
      <c r="H89" s="80" t="s">
        <v>1401</v>
      </c>
      <c r="I89" s="36">
        <v>9.9728</v>
      </c>
    </row>
    <row r="90" spans="1:9" ht="24">
      <c r="A90" s="33">
        <v>12.4</v>
      </c>
      <c r="B90" s="80" t="s">
        <v>583</v>
      </c>
      <c r="C90" s="33"/>
      <c r="D90" s="33"/>
      <c r="E90" s="33"/>
      <c r="F90" s="33" t="s">
        <v>16</v>
      </c>
      <c r="G90" s="33">
        <v>2019</v>
      </c>
      <c r="H90" s="80" t="s">
        <v>1402</v>
      </c>
      <c r="I90" s="36">
        <v>1.7540017</v>
      </c>
    </row>
    <row r="91" spans="1:9" s="87" customFormat="1" ht="14.25">
      <c r="A91" s="33">
        <v>13</v>
      </c>
      <c r="B91" s="80" t="s">
        <v>186</v>
      </c>
      <c r="C91" s="33"/>
      <c r="D91" s="33"/>
      <c r="E91" s="33"/>
      <c r="F91" s="33"/>
      <c r="G91" s="33"/>
      <c r="H91" s="80"/>
      <c r="I91" s="36">
        <f>SUM(I92:I95)</f>
        <v>216.194090167555</v>
      </c>
    </row>
    <row r="92" spans="1:9" ht="36">
      <c r="A92" s="33">
        <v>13.1</v>
      </c>
      <c r="B92" s="80" t="s">
        <v>187</v>
      </c>
      <c r="C92" s="33"/>
      <c r="D92" s="33"/>
      <c r="E92" s="33"/>
      <c r="F92" s="33" t="s">
        <v>16</v>
      </c>
      <c r="G92" s="33">
        <v>2016</v>
      </c>
      <c r="H92" s="80" t="s">
        <v>1403</v>
      </c>
      <c r="I92" s="36">
        <v>114.9610725</v>
      </c>
    </row>
    <row r="93" spans="1:9" ht="14.25">
      <c r="A93" s="33">
        <v>13.2</v>
      </c>
      <c r="B93" s="61" t="s">
        <v>846</v>
      </c>
      <c r="C93" s="33"/>
      <c r="D93" s="33"/>
      <c r="E93" s="33"/>
      <c r="F93" s="33" t="s">
        <v>16</v>
      </c>
      <c r="G93" s="33">
        <v>2017</v>
      </c>
      <c r="H93" s="80" t="s">
        <v>1404</v>
      </c>
      <c r="I93" s="36">
        <v>48.0641296675546</v>
      </c>
    </row>
    <row r="94" spans="1:9" ht="24">
      <c r="A94" s="33">
        <v>13.3</v>
      </c>
      <c r="B94" s="80" t="s">
        <v>191</v>
      </c>
      <c r="C94" s="33"/>
      <c r="D94" s="33"/>
      <c r="E94" s="33"/>
      <c r="F94" s="33" t="s">
        <v>139</v>
      </c>
      <c r="G94" s="33">
        <v>2018</v>
      </c>
      <c r="H94" s="93" t="s">
        <v>1405</v>
      </c>
      <c r="I94" s="36">
        <v>52.268113</v>
      </c>
    </row>
    <row r="95" spans="1:9" ht="14.25">
      <c r="A95" s="33">
        <v>13.4</v>
      </c>
      <c r="B95" s="80" t="s">
        <v>193</v>
      </c>
      <c r="C95" s="33"/>
      <c r="D95" s="33"/>
      <c r="E95" s="33"/>
      <c r="F95" s="33" t="s">
        <v>16</v>
      </c>
      <c r="G95" s="33">
        <v>2019</v>
      </c>
      <c r="H95" s="94" t="s">
        <v>1406</v>
      </c>
      <c r="I95" s="36">
        <v>0.900775</v>
      </c>
    </row>
    <row r="96" spans="1:9" s="87" customFormat="1" ht="14.25">
      <c r="A96" s="33">
        <v>14</v>
      </c>
      <c r="B96" s="95" t="s">
        <v>318</v>
      </c>
      <c r="C96" s="33"/>
      <c r="D96" s="33"/>
      <c r="E96" s="33"/>
      <c r="F96" s="33"/>
      <c r="G96" s="33"/>
      <c r="H96" s="80"/>
      <c r="I96" s="36">
        <f>SUM(I97:I101)</f>
        <v>87.7907804776861</v>
      </c>
    </row>
    <row r="97" spans="1:9" ht="14.25">
      <c r="A97" s="33">
        <v>14.1</v>
      </c>
      <c r="B97" s="80" t="s">
        <v>525</v>
      </c>
      <c r="C97" s="33"/>
      <c r="D97" s="33"/>
      <c r="E97" s="33"/>
      <c r="F97" s="33" t="s">
        <v>139</v>
      </c>
      <c r="G97" s="33">
        <v>2016</v>
      </c>
      <c r="H97" s="80" t="s">
        <v>1407</v>
      </c>
      <c r="I97" s="36">
        <v>3.2988647</v>
      </c>
    </row>
    <row r="98" spans="1:9" ht="14.25">
      <c r="A98" s="33">
        <v>14.2</v>
      </c>
      <c r="B98" s="80" t="s">
        <v>527</v>
      </c>
      <c r="C98" s="33"/>
      <c r="D98" s="33"/>
      <c r="E98" s="33"/>
      <c r="F98" s="33" t="s">
        <v>139</v>
      </c>
      <c r="G98" s="33">
        <v>2016</v>
      </c>
      <c r="H98" s="80" t="s">
        <v>1400</v>
      </c>
      <c r="I98" s="36">
        <v>4.72021755</v>
      </c>
    </row>
    <row r="99" spans="1:9" ht="14.25">
      <c r="A99" s="33">
        <v>14.3</v>
      </c>
      <c r="B99" s="90" t="s">
        <v>531</v>
      </c>
      <c r="C99" s="33"/>
      <c r="D99" s="33"/>
      <c r="E99" s="33"/>
      <c r="F99" s="33" t="s">
        <v>16</v>
      </c>
      <c r="G99" s="33">
        <v>2017</v>
      </c>
      <c r="H99" s="80" t="s">
        <v>1408</v>
      </c>
      <c r="I99" s="36">
        <v>14.6097857337154</v>
      </c>
    </row>
    <row r="100" spans="1:9" ht="14.25">
      <c r="A100" s="33">
        <v>14.4</v>
      </c>
      <c r="B100" s="90" t="s">
        <v>529</v>
      </c>
      <c r="C100" s="33"/>
      <c r="D100" s="33"/>
      <c r="E100" s="33"/>
      <c r="F100" s="33" t="s">
        <v>16</v>
      </c>
      <c r="G100" s="33">
        <v>2017</v>
      </c>
      <c r="H100" s="80" t="s">
        <v>1409</v>
      </c>
      <c r="I100" s="36">
        <v>52.6372784939707</v>
      </c>
    </row>
    <row r="101" spans="1:9" ht="14.25">
      <c r="A101" s="33">
        <v>14.5</v>
      </c>
      <c r="B101" s="90" t="s">
        <v>325</v>
      </c>
      <c r="C101" s="33"/>
      <c r="D101" s="33"/>
      <c r="E101" s="33"/>
      <c r="F101" s="33" t="s">
        <v>16</v>
      </c>
      <c r="G101" s="33">
        <v>2019</v>
      </c>
      <c r="H101" s="80" t="s">
        <v>1410</v>
      </c>
      <c r="I101" s="36">
        <v>12.524634</v>
      </c>
    </row>
    <row r="102" spans="1:9" s="87" customFormat="1" ht="14.25">
      <c r="A102" s="33">
        <v>15</v>
      </c>
      <c r="B102" s="61" t="s">
        <v>304</v>
      </c>
      <c r="C102" s="33"/>
      <c r="D102" s="33"/>
      <c r="E102" s="33"/>
      <c r="F102" s="33"/>
      <c r="G102" s="33"/>
      <c r="H102" s="80"/>
      <c r="I102" s="36">
        <f>SUM(I103:I109)</f>
        <v>261.454508436997</v>
      </c>
    </row>
    <row r="103" spans="1:9" ht="14.25">
      <c r="A103" s="33">
        <v>15.1</v>
      </c>
      <c r="B103" s="80" t="s">
        <v>305</v>
      </c>
      <c r="C103" s="33"/>
      <c r="D103" s="33"/>
      <c r="E103" s="33"/>
      <c r="F103" s="33" t="s">
        <v>139</v>
      </c>
      <c r="G103" s="33">
        <v>2016</v>
      </c>
      <c r="H103" s="80" t="s">
        <v>1411</v>
      </c>
      <c r="I103" s="36">
        <v>26.15509055</v>
      </c>
    </row>
    <row r="104" spans="1:9" ht="14.25">
      <c r="A104" s="33">
        <v>15.2</v>
      </c>
      <c r="B104" s="61" t="s">
        <v>1412</v>
      </c>
      <c r="C104" s="33"/>
      <c r="D104" s="33"/>
      <c r="E104" s="33"/>
      <c r="F104" s="33" t="s">
        <v>16</v>
      </c>
      <c r="G104" s="33">
        <v>2017</v>
      </c>
      <c r="H104" s="80" t="s">
        <v>1413</v>
      </c>
      <c r="I104" s="36">
        <v>0</v>
      </c>
    </row>
    <row r="105" spans="1:9" ht="14.25">
      <c r="A105" s="33">
        <v>15.3</v>
      </c>
      <c r="B105" s="61" t="s">
        <v>1414</v>
      </c>
      <c r="C105" s="33"/>
      <c r="D105" s="33"/>
      <c r="E105" s="33"/>
      <c r="F105" s="33" t="s">
        <v>16</v>
      </c>
      <c r="G105" s="33">
        <v>2017</v>
      </c>
      <c r="H105" s="80" t="s">
        <v>1415</v>
      </c>
      <c r="I105" s="36">
        <v>33.4025448869973</v>
      </c>
    </row>
    <row r="106" spans="1:9" ht="14.25">
      <c r="A106" s="33">
        <v>15.4</v>
      </c>
      <c r="B106" s="80" t="s">
        <v>1416</v>
      </c>
      <c r="C106" s="33"/>
      <c r="D106" s="33"/>
      <c r="E106" s="33"/>
      <c r="F106" s="33" t="s">
        <v>139</v>
      </c>
      <c r="G106" s="33">
        <v>2018</v>
      </c>
      <c r="H106" s="80" t="s">
        <v>1417</v>
      </c>
      <c r="I106" s="36">
        <v>35.862447</v>
      </c>
    </row>
    <row r="107" spans="1:9" ht="14.25">
      <c r="A107" s="33">
        <v>15.5</v>
      </c>
      <c r="B107" s="80" t="s">
        <v>519</v>
      </c>
      <c r="C107" s="33"/>
      <c r="D107" s="33"/>
      <c r="E107" s="33"/>
      <c r="F107" s="33" t="s">
        <v>16</v>
      </c>
      <c r="G107" s="33">
        <v>2018</v>
      </c>
      <c r="H107" s="80" t="s">
        <v>1418</v>
      </c>
      <c r="I107" s="36">
        <v>143.897428</v>
      </c>
    </row>
    <row r="108" spans="1:9" ht="14.25">
      <c r="A108" s="33">
        <v>15.6</v>
      </c>
      <c r="B108" s="80" t="s">
        <v>521</v>
      </c>
      <c r="C108" s="33"/>
      <c r="D108" s="33"/>
      <c r="E108" s="33"/>
      <c r="F108" s="33" t="s">
        <v>139</v>
      </c>
      <c r="G108" s="33">
        <v>2019</v>
      </c>
      <c r="H108" s="80" t="s">
        <v>1419</v>
      </c>
      <c r="I108" s="36">
        <v>1.331534</v>
      </c>
    </row>
    <row r="109" spans="1:9" ht="24">
      <c r="A109" s="33">
        <v>15.7</v>
      </c>
      <c r="B109" s="80" t="s">
        <v>315</v>
      </c>
      <c r="C109" s="33"/>
      <c r="D109" s="33"/>
      <c r="E109" s="33"/>
      <c r="F109" s="33" t="s">
        <v>16</v>
      </c>
      <c r="G109" s="33">
        <v>2019</v>
      </c>
      <c r="H109" s="80" t="s">
        <v>1420</v>
      </c>
      <c r="I109" s="36">
        <v>20.805464</v>
      </c>
    </row>
    <row r="110" spans="1:9" s="87" customFormat="1" ht="14.25">
      <c r="A110" s="33">
        <v>16</v>
      </c>
      <c r="B110" s="61" t="s">
        <v>173</v>
      </c>
      <c r="C110" s="33"/>
      <c r="D110" s="33"/>
      <c r="E110" s="33"/>
      <c r="F110" s="33"/>
      <c r="G110" s="33"/>
      <c r="H110" s="80"/>
      <c r="I110" s="36">
        <f>SUM(I111:I112)</f>
        <v>14.8174802652823</v>
      </c>
    </row>
    <row r="111" spans="1:9" ht="14.25">
      <c r="A111" s="33">
        <v>16.1</v>
      </c>
      <c r="B111" s="80" t="s">
        <v>174</v>
      </c>
      <c r="C111" s="33"/>
      <c r="D111" s="33"/>
      <c r="E111" s="33"/>
      <c r="F111" s="33" t="s">
        <v>139</v>
      </c>
      <c r="G111" s="33">
        <v>2016</v>
      </c>
      <c r="H111" s="80" t="s">
        <v>1421</v>
      </c>
      <c r="I111" s="36">
        <v>2.5344873</v>
      </c>
    </row>
    <row r="112" spans="1:9" ht="14.25">
      <c r="A112" s="33">
        <v>16.2</v>
      </c>
      <c r="B112" s="90" t="s">
        <v>1422</v>
      </c>
      <c r="C112" s="33"/>
      <c r="D112" s="33"/>
      <c r="E112" s="33"/>
      <c r="F112" s="33" t="s">
        <v>16</v>
      </c>
      <c r="G112" s="33">
        <v>2017</v>
      </c>
      <c r="H112" s="91" t="s">
        <v>1423</v>
      </c>
      <c r="I112" s="36">
        <v>12.2829929652823</v>
      </c>
    </row>
    <row r="113" spans="1:9" s="87" customFormat="1" ht="14.25">
      <c r="A113" s="33">
        <v>17</v>
      </c>
      <c r="B113" s="80" t="s">
        <v>148</v>
      </c>
      <c r="C113" s="33"/>
      <c r="D113" s="33"/>
      <c r="E113" s="33"/>
      <c r="F113" s="33"/>
      <c r="G113" s="33"/>
      <c r="H113" s="80"/>
      <c r="I113" s="36">
        <f>SUM(I114:I124)</f>
        <v>360.470690762804</v>
      </c>
    </row>
    <row r="114" spans="1:9" ht="24">
      <c r="A114" s="33">
        <v>17.1</v>
      </c>
      <c r="B114" s="80" t="s">
        <v>395</v>
      </c>
      <c r="C114" s="33"/>
      <c r="D114" s="33"/>
      <c r="E114" s="33"/>
      <c r="F114" s="33" t="s">
        <v>16</v>
      </c>
      <c r="G114" s="33">
        <v>2016</v>
      </c>
      <c r="H114" s="80" t="s">
        <v>1424</v>
      </c>
      <c r="I114" s="36">
        <v>53.16949905</v>
      </c>
    </row>
    <row r="115" spans="1:9" ht="14.25">
      <c r="A115" s="33">
        <v>17.2</v>
      </c>
      <c r="B115" s="80" t="s">
        <v>141</v>
      </c>
      <c r="C115" s="33"/>
      <c r="D115" s="33"/>
      <c r="E115" s="33"/>
      <c r="F115" s="33" t="s">
        <v>139</v>
      </c>
      <c r="G115" s="33">
        <v>2016</v>
      </c>
      <c r="H115" s="80" t="s">
        <v>1425</v>
      </c>
      <c r="I115" s="36">
        <v>89.78855</v>
      </c>
    </row>
    <row r="116" spans="1:9" ht="24">
      <c r="A116" s="33">
        <v>17.3</v>
      </c>
      <c r="B116" s="80" t="s">
        <v>1426</v>
      </c>
      <c r="C116" s="33"/>
      <c r="D116" s="33"/>
      <c r="E116" s="33"/>
      <c r="F116" s="33" t="s">
        <v>16</v>
      </c>
      <c r="G116" s="33">
        <v>2016</v>
      </c>
      <c r="H116" s="80" t="s">
        <v>1424</v>
      </c>
      <c r="I116" s="36">
        <v>53.16949905</v>
      </c>
    </row>
    <row r="117" spans="1:9" ht="14.25">
      <c r="A117" s="33">
        <v>17.4</v>
      </c>
      <c r="B117" s="61" t="s">
        <v>1165</v>
      </c>
      <c r="C117" s="60"/>
      <c r="D117" s="60"/>
      <c r="E117" s="60"/>
      <c r="F117" s="33" t="s">
        <v>16</v>
      </c>
      <c r="G117" s="33">
        <v>2017</v>
      </c>
      <c r="H117" s="80" t="s">
        <v>1427</v>
      </c>
      <c r="I117" s="36">
        <v>38.8215035353386</v>
      </c>
    </row>
    <row r="118" spans="1:9" ht="14.25">
      <c r="A118" s="33">
        <v>17.5</v>
      </c>
      <c r="B118" s="61" t="s">
        <v>398</v>
      </c>
      <c r="C118" s="60"/>
      <c r="D118" s="60"/>
      <c r="E118" s="60"/>
      <c r="F118" s="33" t="s">
        <v>16</v>
      </c>
      <c r="G118" s="33">
        <v>2017</v>
      </c>
      <c r="H118" s="80" t="s">
        <v>1428</v>
      </c>
      <c r="I118" s="36">
        <v>16.3991513563393</v>
      </c>
    </row>
    <row r="119" spans="1:9" ht="24">
      <c r="A119" s="33">
        <v>17.6</v>
      </c>
      <c r="B119" s="61" t="s">
        <v>1168</v>
      </c>
      <c r="C119" s="60"/>
      <c r="D119" s="60"/>
      <c r="E119" s="60"/>
      <c r="F119" s="33" t="s">
        <v>16</v>
      </c>
      <c r="G119" s="33">
        <v>2017</v>
      </c>
      <c r="H119" s="80" t="s">
        <v>1429</v>
      </c>
      <c r="I119" s="36">
        <v>52.257831771126</v>
      </c>
    </row>
    <row r="120" spans="1:9" ht="14.25">
      <c r="A120" s="33">
        <v>17.7</v>
      </c>
      <c r="B120" s="61" t="s">
        <v>151</v>
      </c>
      <c r="C120" s="60"/>
      <c r="D120" s="60"/>
      <c r="E120" s="60"/>
      <c r="F120" s="33" t="s">
        <v>16</v>
      </c>
      <c r="G120" s="33">
        <v>2017</v>
      </c>
      <c r="H120" s="61"/>
      <c r="I120" s="36">
        <v>0</v>
      </c>
    </row>
    <row r="121" spans="1:9" ht="14.25">
      <c r="A121" s="33">
        <v>17.8</v>
      </c>
      <c r="B121" s="80" t="s">
        <v>1430</v>
      </c>
      <c r="C121" s="60"/>
      <c r="D121" s="60"/>
      <c r="E121" s="60"/>
      <c r="F121" s="33" t="s">
        <v>16</v>
      </c>
      <c r="G121" s="33">
        <v>2018</v>
      </c>
      <c r="H121" s="80" t="s">
        <v>1431</v>
      </c>
      <c r="I121" s="36">
        <v>7.013751</v>
      </c>
    </row>
    <row r="122" spans="1:9" ht="14.25">
      <c r="A122" s="33">
        <v>17.9</v>
      </c>
      <c r="B122" s="80" t="s">
        <v>323</v>
      </c>
      <c r="C122" s="60"/>
      <c r="D122" s="60"/>
      <c r="E122" s="60"/>
      <c r="F122" s="33" t="s">
        <v>16</v>
      </c>
      <c r="G122" s="33">
        <v>2018</v>
      </c>
      <c r="H122" s="80" t="s">
        <v>1432</v>
      </c>
      <c r="I122" s="36">
        <v>23.36411</v>
      </c>
    </row>
    <row r="123" spans="1:9" ht="14.25">
      <c r="A123" s="89">
        <v>17.1</v>
      </c>
      <c r="B123" s="80" t="s">
        <v>1433</v>
      </c>
      <c r="C123" s="60"/>
      <c r="D123" s="60"/>
      <c r="E123" s="60"/>
      <c r="F123" s="33" t="s">
        <v>139</v>
      </c>
      <c r="G123" s="33">
        <v>2018</v>
      </c>
      <c r="H123" s="80" t="s">
        <v>1434</v>
      </c>
      <c r="I123" s="36">
        <v>7.870686</v>
      </c>
    </row>
    <row r="124" spans="1:9" ht="14.25">
      <c r="A124" s="33">
        <v>17.11</v>
      </c>
      <c r="B124" s="80" t="s">
        <v>169</v>
      </c>
      <c r="C124" s="60"/>
      <c r="D124" s="60"/>
      <c r="E124" s="60"/>
      <c r="F124" s="33" t="s">
        <v>16</v>
      </c>
      <c r="G124" s="33">
        <v>2019</v>
      </c>
      <c r="H124" s="80" t="s">
        <v>1435</v>
      </c>
      <c r="I124" s="36">
        <v>18.616109</v>
      </c>
    </row>
    <row r="125" spans="1:9" s="87" customFormat="1" ht="14.25">
      <c r="A125" s="96">
        <v>18</v>
      </c>
      <c r="B125" s="90" t="s">
        <v>381</v>
      </c>
      <c r="C125" s="60"/>
      <c r="D125" s="60"/>
      <c r="E125" s="60"/>
      <c r="F125" s="60"/>
      <c r="G125" s="60"/>
      <c r="H125" s="61"/>
      <c r="I125" s="36">
        <f>I126</f>
        <v>70</v>
      </c>
    </row>
    <row r="126" spans="1:9" s="87" customFormat="1" ht="14.25">
      <c r="A126" s="96">
        <v>18.1</v>
      </c>
      <c r="B126" s="90" t="s">
        <v>382</v>
      </c>
      <c r="C126" s="60"/>
      <c r="D126" s="60"/>
      <c r="E126" s="60"/>
      <c r="F126" s="60"/>
      <c r="G126" s="33">
        <v>2017</v>
      </c>
      <c r="H126" s="61"/>
      <c r="I126" s="36">
        <v>70</v>
      </c>
    </row>
    <row r="127" spans="1:9" s="87" customFormat="1" ht="14.25">
      <c r="A127" s="33" t="s">
        <v>22</v>
      </c>
      <c r="B127" s="61" t="s">
        <v>1436</v>
      </c>
      <c r="C127" s="60"/>
      <c r="D127" s="60"/>
      <c r="E127" s="60"/>
      <c r="F127" s="60"/>
      <c r="G127" s="60"/>
      <c r="H127" s="61"/>
      <c r="I127" s="36">
        <f>I128+I132+I137++I147+I151+I155+I157+I161+I165+I169+I173+I177+I179+I181+I187+I195+I199+I209</f>
        <v>7810.25285738109</v>
      </c>
    </row>
    <row r="128" spans="1:9" s="87" customFormat="1" ht="14.25">
      <c r="A128" s="33">
        <v>1</v>
      </c>
      <c r="B128" s="61" t="s">
        <v>245</v>
      </c>
      <c r="C128" s="60"/>
      <c r="D128" s="60"/>
      <c r="E128" s="60"/>
      <c r="F128" s="60"/>
      <c r="G128" s="60"/>
      <c r="H128" s="61"/>
      <c r="I128" s="36">
        <f>SUM(I129:I131)</f>
        <v>101.070950210426</v>
      </c>
    </row>
    <row r="129" spans="1:9" ht="14.25">
      <c r="A129" s="33">
        <v>1.1</v>
      </c>
      <c r="B129" s="61" t="s">
        <v>804</v>
      </c>
      <c r="C129" s="33"/>
      <c r="D129" s="33"/>
      <c r="E129" s="33"/>
      <c r="F129" s="33" t="s">
        <v>16</v>
      </c>
      <c r="G129" s="33">
        <v>2017</v>
      </c>
      <c r="H129" s="80" t="s">
        <v>1437</v>
      </c>
      <c r="I129" s="36">
        <v>48.063150210426</v>
      </c>
    </row>
    <row r="130" spans="1:9" ht="14.25">
      <c r="A130" s="33">
        <v>1.2</v>
      </c>
      <c r="B130" s="80" t="s">
        <v>463</v>
      </c>
      <c r="C130" s="33"/>
      <c r="D130" s="33"/>
      <c r="E130" s="33"/>
      <c r="F130" s="33" t="s">
        <v>16</v>
      </c>
      <c r="G130" s="33">
        <v>2018</v>
      </c>
      <c r="H130" s="80" t="s">
        <v>1438</v>
      </c>
      <c r="I130" s="36">
        <v>31.993</v>
      </c>
    </row>
    <row r="131" spans="1:9" ht="14.25">
      <c r="A131" s="33">
        <v>1.3</v>
      </c>
      <c r="B131" s="93" t="s">
        <v>250</v>
      </c>
      <c r="C131" s="33"/>
      <c r="D131" s="33"/>
      <c r="E131" s="33"/>
      <c r="F131" s="33" t="s">
        <v>16</v>
      </c>
      <c r="G131" s="33">
        <v>2018</v>
      </c>
      <c r="H131" s="93" t="s">
        <v>1439</v>
      </c>
      <c r="I131" s="36">
        <v>21.0148</v>
      </c>
    </row>
    <row r="132" spans="1:9" s="87" customFormat="1" ht="14.25">
      <c r="A132" s="33">
        <v>2</v>
      </c>
      <c r="B132" s="61" t="s">
        <v>273</v>
      </c>
      <c r="C132" s="60"/>
      <c r="D132" s="60"/>
      <c r="E132" s="60"/>
      <c r="F132" s="60"/>
      <c r="G132" s="60"/>
      <c r="H132" s="61"/>
      <c r="I132" s="36">
        <f>SUM(I133:I136)</f>
        <v>884.486281779924</v>
      </c>
    </row>
    <row r="133" spans="1:9" ht="14.25">
      <c r="A133" s="33">
        <v>2.1</v>
      </c>
      <c r="B133" s="61" t="s">
        <v>280</v>
      </c>
      <c r="C133" s="33"/>
      <c r="D133" s="33"/>
      <c r="E133" s="33"/>
      <c r="F133" s="33" t="s">
        <v>16</v>
      </c>
      <c r="G133" s="33">
        <v>2017</v>
      </c>
      <c r="H133" s="80" t="s">
        <v>1440</v>
      </c>
      <c r="I133" s="36">
        <v>431.300988398626</v>
      </c>
    </row>
    <row r="134" spans="1:9" ht="14.25">
      <c r="A134" s="33">
        <v>2.2</v>
      </c>
      <c r="B134" s="61" t="s">
        <v>282</v>
      </c>
      <c r="C134" s="33"/>
      <c r="D134" s="33"/>
      <c r="E134" s="33"/>
      <c r="F134" s="33" t="s">
        <v>16</v>
      </c>
      <c r="G134" s="33">
        <v>2017</v>
      </c>
      <c r="H134" s="80" t="s">
        <v>1441</v>
      </c>
      <c r="I134" s="36">
        <v>39.500150121298</v>
      </c>
    </row>
    <row r="135" spans="1:9" ht="14.25">
      <c r="A135" s="33">
        <v>2.3</v>
      </c>
      <c r="B135" s="61" t="s">
        <v>498</v>
      </c>
      <c r="C135" s="33"/>
      <c r="D135" s="33"/>
      <c r="E135" s="33"/>
      <c r="F135" s="33" t="s">
        <v>16</v>
      </c>
      <c r="G135" s="33">
        <v>2018</v>
      </c>
      <c r="H135" s="80" t="s">
        <v>1442</v>
      </c>
      <c r="I135" s="36">
        <v>385.0615789</v>
      </c>
    </row>
    <row r="136" spans="1:9" ht="14.25">
      <c r="A136" s="33">
        <v>2.4</v>
      </c>
      <c r="B136" s="61" t="s">
        <v>1443</v>
      </c>
      <c r="C136" s="33"/>
      <c r="D136" s="33"/>
      <c r="E136" s="33"/>
      <c r="F136" s="33" t="s">
        <v>16</v>
      </c>
      <c r="G136" s="33">
        <v>2018</v>
      </c>
      <c r="H136" s="80" t="s">
        <v>1444</v>
      </c>
      <c r="I136" s="36">
        <v>28.62356436</v>
      </c>
    </row>
    <row r="137" spans="1:9" s="87" customFormat="1" ht="14.25">
      <c r="A137" s="33">
        <v>3</v>
      </c>
      <c r="B137" s="80" t="s">
        <v>253</v>
      </c>
      <c r="C137" s="60"/>
      <c r="D137" s="60"/>
      <c r="E137" s="60"/>
      <c r="F137" s="60"/>
      <c r="G137" s="60"/>
      <c r="H137" s="61"/>
      <c r="I137" s="36">
        <f>SUM(I138:I146)</f>
        <v>561.558698643099</v>
      </c>
    </row>
    <row r="138" spans="1:9" ht="14.25">
      <c r="A138" s="33">
        <v>3.1</v>
      </c>
      <c r="B138" s="61" t="s">
        <v>473</v>
      </c>
      <c r="C138" s="33"/>
      <c r="D138" s="33"/>
      <c r="E138" s="33"/>
      <c r="F138" s="33" t="s">
        <v>16</v>
      </c>
      <c r="G138" s="33">
        <v>2017</v>
      </c>
      <c r="H138" s="80" t="s">
        <v>1445</v>
      </c>
      <c r="I138" s="36">
        <v>89.5130378337917</v>
      </c>
    </row>
    <row r="139" spans="1:9" ht="14.25">
      <c r="A139" s="33">
        <v>3.2</v>
      </c>
      <c r="B139" s="61" t="s">
        <v>475</v>
      </c>
      <c r="C139" s="33"/>
      <c r="D139" s="33"/>
      <c r="E139" s="33"/>
      <c r="F139" s="33" t="s">
        <v>16</v>
      </c>
      <c r="G139" s="33">
        <v>2017</v>
      </c>
      <c r="H139" s="80" t="s">
        <v>1446</v>
      </c>
      <c r="I139" s="36">
        <v>165.462005148078</v>
      </c>
    </row>
    <row r="140" spans="1:9" ht="14.25">
      <c r="A140" s="33">
        <v>3.3</v>
      </c>
      <c r="B140" s="61" t="s">
        <v>477</v>
      </c>
      <c r="C140" s="33"/>
      <c r="D140" s="33"/>
      <c r="E140" s="33"/>
      <c r="F140" s="33" t="s">
        <v>16</v>
      </c>
      <c r="G140" s="33">
        <v>2017</v>
      </c>
      <c r="H140" s="80" t="s">
        <v>1447</v>
      </c>
      <c r="I140" s="36">
        <v>44.462797291265</v>
      </c>
    </row>
    <row r="141" spans="1:9" ht="14.25">
      <c r="A141" s="33">
        <v>3.4</v>
      </c>
      <c r="B141" s="61" t="s">
        <v>1342</v>
      </c>
      <c r="C141" s="33"/>
      <c r="D141" s="33"/>
      <c r="E141" s="33"/>
      <c r="F141" s="33" t="s">
        <v>16</v>
      </c>
      <c r="G141" s="33">
        <v>2017</v>
      </c>
      <c r="H141" s="80" t="s">
        <v>1448</v>
      </c>
      <c r="I141" s="36">
        <v>57.7294583699638</v>
      </c>
    </row>
    <row r="142" spans="1:9" ht="14.25">
      <c r="A142" s="33">
        <v>3.5</v>
      </c>
      <c r="B142" s="80" t="s">
        <v>1081</v>
      </c>
      <c r="C142" s="33"/>
      <c r="D142" s="33"/>
      <c r="E142" s="33"/>
      <c r="F142" s="33" t="s">
        <v>16</v>
      </c>
      <c r="G142" s="33">
        <v>2018</v>
      </c>
      <c r="H142" s="80" t="s">
        <v>1449</v>
      </c>
      <c r="I142" s="36">
        <v>21.4749</v>
      </c>
    </row>
    <row r="143" spans="1:9" ht="14.25">
      <c r="A143" s="33">
        <v>3.6</v>
      </c>
      <c r="B143" s="80" t="s">
        <v>1079</v>
      </c>
      <c r="C143" s="33"/>
      <c r="D143" s="33"/>
      <c r="E143" s="33"/>
      <c r="F143" s="33" t="s">
        <v>16</v>
      </c>
      <c r="G143" s="33">
        <v>2018</v>
      </c>
      <c r="H143" s="80" t="s">
        <v>1450</v>
      </c>
      <c r="I143" s="36">
        <v>40.6707</v>
      </c>
    </row>
    <row r="144" spans="1:9" ht="14.25">
      <c r="A144" s="33">
        <v>3.7</v>
      </c>
      <c r="B144" s="80" t="s">
        <v>479</v>
      </c>
      <c r="C144" s="33"/>
      <c r="D144" s="33"/>
      <c r="E144" s="33"/>
      <c r="F144" s="33" t="s">
        <v>16</v>
      </c>
      <c r="G144" s="33">
        <v>2018</v>
      </c>
      <c r="H144" s="80" t="s">
        <v>1451</v>
      </c>
      <c r="I144" s="36">
        <v>61.5892</v>
      </c>
    </row>
    <row r="145" spans="1:9" ht="14.25">
      <c r="A145" s="33">
        <v>3.8</v>
      </c>
      <c r="B145" s="80" t="s">
        <v>710</v>
      </c>
      <c r="C145" s="33"/>
      <c r="D145" s="33"/>
      <c r="E145" s="33"/>
      <c r="F145" s="33" t="s">
        <v>16</v>
      </c>
      <c r="G145" s="33">
        <v>2018</v>
      </c>
      <c r="H145" s="80" t="s">
        <v>1452</v>
      </c>
      <c r="I145" s="36">
        <v>29.3073</v>
      </c>
    </row>
    <row r="146" spans="1:9" ht="14.25">
      <c r="A146" s="33">
        <v>3.9</v>
      </c>
      <c r="B146" s="80" t="s">
        <v>270</v>
      </c>
      <c r="C146" s="33"/>
      <c r="D146" s="33"/>
      <c r="E146" s="33"/>
      <c r="F146" s="33" t="s">
        <v>16</v>
      </c>
      <c r="G146" s="33">
        <v>2018</v>
      </c>
      <c r="H146" s="80" t="s">
        <v>1453</v>
      </c>
      <c r="I146" s="36">
        <v>51.3493</v>
      </c>
    </row>
    <row r="147" spans="1:9" s="87" customFormat="1" ht="14.25">
      <c r="A147" s="33">
        <v>4</v>
      </c>
      <c r="B147" s="80" t="s">
        <v>294</v>
      </c>
      <c r="C147" s="60"/>
      <c r="D147" s="60"/>
      <c r="E147" s="60"/>
      <c r="F147" s="60"/>
      <c r="G147" s="60"/>
      <c r="H147" s="61"/>
      <c r="I147" s="36">
        <f>SUM(I148:I150)</f>
        <v>267.166245450057</v>
      </c>
    </row>
    <row r="148" spans="1:9" ht="14.25">
      <c r="A148" s="33">
        <v>4.1</v>
      </c>
      <c r="B148" s="61" t="s">
        <v>502</v>
      </c>
      <c r="C148" s="33"/>
      <c r="D148" s="33"/>
      <c r="E148" s="33"/>
      <c r="F148" s="33" t="s">
        <v>16</v>
      </c>
      <c r="G148" s="33">
        <v>2017</v>
      </c>
      <c r="H148" s="61" t="s">
        <v>1454</v>
      </c>
      <c r="I148" s="36">
        <v>157.194163750057</v>
      </c>
    </row>
    <row r="149" spans="1:9" ht="14.25">
      <c r="A149" s="33">
        <v>4.2</v>
      </c>
      <c r="B149" s="80" t="s">
        <v>297</v>
      </c>
      <c r="C149" s="33"/>
      <c r="D149" s="33"/>
      <c r="E149" s="33"/>
      <c r="F149" s="33" t="s">
        <v>16</v>
      </c>
      <c r="G149" s="33">
        <v>2018</v>
      </c>
      <c r="H149" s="80" t="s">
        <v>1455</v>
      </c>
      <c r="I149" s="36">
        <v>50.3186554</v>
      </c>
    </row>
    <row r="150" spans="1:9" ht="14.25">
      <c r="A150" s="33">
        <v>4.3</v>
      </c>
      <c r="B150" s="80" t="s">
        <v>301</v>
      </c>
      <c r="C150" s="33"/>
      <c r="D150" s="33"/>
      <c r="E150" s="33"/>
      <c r="F150" s="33" t="s">
        <v>16</v>
      </c>
      <c r="G150" s="33">
        <v>2018</v>
      </c>
      <c r="H150" s="80" t="s">
        <v>1456</v>
      </c>
      <c r="I150" s="36">
        <v>59.6534263</v>
      </c>
    </row>
    <row r="151" spans="1:9" s="87" customFormat="1" ht="14.25">
      <c r="A151" s="33">
        <v>5</v>
      </c>
      <c r="B151" s="80" t="s">
        <v>355</v>
      </c>
      <c r="C151" s="60"/>
      <c r="D151" s="60"/>
      <c r="E151" s="60"/>
      <c r="F151" s="60"/>
      <c r="G151" s="60"/>
      <c r="H151" s="61"/>
      <c r="I151" s="36">
        <f>SUM(I152:I154)</f>
        <v>127.580326302369</v>
      </c>
    </row>
    <row r="152" spans="1:9" ht="24">
      <c r="A152" s="33">
        <v>5.1</v>
      </c>
      <c r="B152" s="61" t="s">
        <v>358</v>
      </c>
      <c r="C152" s="33"/>
      <c r="D152" s="33"/>
      <c r="E152" s="33"/>
      <c r="F152" s="33" t="s">
        <v>16</v>
      </c>
      <c r="G152" s="33">
        <v>2017</v>
      </c>
      <c r="H152" s="97" t="s">
        <v>1457</v>
      </c>
      <c r="I152" s="36">
        <v>72.6791600623687</v>
      </c>
    </row>
    <row r="153" spans="1:9" ht="14.25">
      <c r="A153" s="33">
        <v>5.2</v>
      </c>
      <c r="B153" s="61" t="s">
        <v>356</v>
      </c>
      <c r="C153" s="33"/>
      <c r="D153" s="33"/>
      <c r="E153" s="33"/>
      <c r="F153" s="33" t="s">
        <v>16</v>
      </c>
      <c r="G153" s="33">
        <v>2017</v>
      </c>
      <c r="H153" s="97" t="s">
        <v>1458</v>
      </c>
      <c r="I153" s="36">
        <v>30</v>
      </c>
    </row>
    <row r="154" spans="1:9" ht="14.25">
      <c r="A154" s="33">
        <v>5.3</v>
      </c>
      <c r="B154" s="80" t="s">
        <v>672</v>
      </c>
      <c r="C154" s="33"/>
      <c r="D154" s="33"/>
      <c r="E154" s="33"/>
      <c r="F154" s="33" t="s">
        <v>16</v>
      </c>
      <c r="G154" s="33">
        <v>2018</v>
      </c>
      <c r="H154" s="97" t="s">
        <v>1459</v>
      </c>
      <c r="I154" s="36">
        <v>24.90116624</v>
      </c>
    </row>
    <row r="155" spans="1:9" s="87" customFormat="1" ht="14.25">
      <c r="A155" s="33">
        <v>6</v>
      </c>
      <c r="B155" s="80" t="s">
        <v>213</v>
      </c>
      <c r="C155" s="60"/>
      <c r="D155" s="60"/>
      <c r="E155" s="60"/>
      <c r="F155" s="60"/>
      <c r="G155" s="60"/>
      <c r="H155" s="61"/>
      <c r="I155" s="36">
        <f>I156</f>
        <v>92.02</v>
      </c>
    </row>
    <row r="156" spans="1:9" ht="14.25">
      <c r="A156" s="33">
        <v>6.1</v>
      </c>
      <c r="B156" s="80" t="s">
        <v>1359</v>
      </c>
      <c r="C156" s="33"/>
      <c r="D156" s="33"/>
      <c r="E156" s="33"/>
      <c r="F156" s="33" t="s">
        <v>16</v>
      </c>
      <c r="G156" s="33">
        <v>2018</v>
      </c>
      <c r="H156" s="80" t="s">
        <v>1460</v>
      </c>
      <c r="I156" s="36">
        <v>92.02</v>
      </c>
    </row>
    <row r="157" spans="1:9" s="87" customFormat="1" ht="14.25">
      <c r="A157" s="33">
        <v>7</v>
      </c>
      <c r="B157" s="80" t="s">
        <v>328</v>
      </c>
      <c r="C157" s="60"/>
      <c r="D157" s="60"/>
      <c r="E157" s="60"/>
      <c r="F157" s="60"/>
      <c r="G157" s="60"/>
      <c r="H157" s="61"/>
      <c r="I157" s="36">
        <f>SUM(I158:I160)</f>
        <v>233.748354067294</v>
      </c>
    </row>
    <row r="158" spans="1:9" ht="14.25">
      <c r="A158" s="33">
        <v>7.1</v>
      </c>
      <c r="B158" s="61" t="s">
        <v>540</v>
      </c>
      <c r="C158" s="33"/>
      <c r="D158" s="33"/>
      <c r="E158" s="33"/>
      <c r="F158" s="33" t="s">
        <v>16</v>
      </c>
      <c r="G158" s="33">
        <v>2017</v>
      </c>
      <c r="H158" s="61" t="s">
        <v>1461</v>
      </c>
      <c r="I158" s="36">
        <v>82.9705308602027</v>
      </c>
    </row>
    <row r="159" spans="1:9" ht="14.25">
      <c r="A159" s="33">
        <v>7.2</v>
      </c>
      <c r="B159" s="61" t="s">
        <v>542</v>
      </c>
      <c r="C159" s="33"/>
      <c r="D159" s="33"/>
      <c r="E159" s="33"/>
      <c r="F159" s="33" t="s">
        <v>16</v>
      </c>
      <c r="G159" s="33">
        <v>2017</v>
      </c>
      <c r="H159" s="61" t="s">
        <v>1462</v>
      </c>
      <c r="I159" s="36">
        <v>40.3994365573959</v>
      </c>
    </row>
    <row r="160" spans="1:9" ht="14.25">
      <c r="A160" s="33">
        <v>7.3</v>
      </c>
      <c r="B160" s="61" t="s">
        <v>544</v>
      </c>
      <c r="C160" s="33"/>
      <c r="D160" s="33"/>
      <c r="E160" s="33"/>
      <c r="F160" s="33" t="s">
        <v>16</v>
      </c>
      <c r="G160" s="33">
        <v>2017</v>
      </c>
      <c r="H160" s="61" t="s">
        <v>1463</v>
      </c>
      <c r="I160" s="98">
        <v>110.378386649695</v>
      </c>
    </row>
    <row r="161" spans="1:9" s="87" customFormat="1" ht="14.25">
      <c r="A161" s="33">
        <v>8</v>
      </c>
      <c r="B161" s="61" t="s">
        <v>226</v>
      </c>
      <c r="C161" s="60"/>
      <c r="D161" s="60"/>
      <c r="E161" s="60"/>
      <c r="F161" s="60"/>
      <c r="G161" s="60"/>
      <c r="H161" s="61"/>
      <c r="I161" s="36">
        <f>SUM(I162:I164)</f>
        <v>218.333771039391</v>
      </c>
    </row>
    <row r="162" spans="1:9" ht="14.25">
      <c r="A162" s="33">
        <v>8.1</v>
      </c>
      <c r="B162" s="61" t="s">
        <v>1366</v>
      </c>
      <c r="C162" s="33"/>
      <c r="D162" s="33"/>
      <c r="E162" s="33"/>
      <c r="F162" s="33" t="s">
        <v>16</v>
      </c>
      <c r="G162" s="33">
        <v>2017</v>
      </c>
      <c r="H162" s="80" t="s">
        <v>1464</v>
      </c>
      <c r="I162" s="36">
        <v>94.774138703797</v>
      </c>
    </row>
    <row r="163" spans="1:9" ht="14.25">
      <c r="A163" s="33">
        <v>8.2</v>
      </c>
      <c r="B163" s="61" t="s">
        <v>231</v>
      </c>
      <c r="C163" s="33"/>
      <c r="D163" s="33"/>
      <c r="E163" s="33"/>
      <c r="F163" s="33" t="s">
        <v>16</v>
      </c>
      <c r="G163" s="33">
        <v>2017</v>
      </c>
      <c r="H163" s="80" t="s">
        <v>1465</v>
      </c>
      <c r="I163" s="36">
        <v>15.3014723355944</v>
      </c>
    </row>
    <row r="164" spans="1:9" ht="14.25">
      <c r="A164" s="33">
        <v>8.3</v>
      </c>
      <c r="B164" s="80" t="s">
        <v>832</v>
      </c>
      <c r="C164" s="33"/>
      <c r="D164" s="33"/>
      <c r="E164" s="33"/>
      <c r="F164" s="33" t="s">
        <v>16</v>
      </c>
      <c r="G164" s="33">
        <v>2018</v>
      </c>
      <c r="H164" s="80" t="s">
        <v>1466</v>
      </c>
      <c r="I164" s="36">
        <v>108.25816</v>
      </c>
    </row>
    <row r="165" spans="1:9" s="87" customFormat="1" ht="14.25">
      <c r="A165" s="33">
        <v>9</v>
      </c>
      <c r="B165" s="80" t="s">
        <v>135</v>
      </c>
      <c r="C165" s="60"/>
      <c r="D165" s="60"/>
      <c r="E165" s="60"/>
      <c r="F165" s="60"/>
      <c r="G165" s="60"/>
      <c r="H165" s="61"/>
      <c r="I165" s="36">
        <f>SUM(I166:I168)</f>
        <v>156.68745498798</v>
      </c>
    </row>
    <row r="166" spans="1:9" ht="24">
      <c r="A166" s="33">
        <v>9.1</v>
      </c>
      <c r="B166" s="61" t="s">
        <v>1375</v>
      </c>
      <c r="C166" s="33"/>
      <c r="D166" s="33"/>
      <c r="E166" s="33"/>
      <c r="F166" s="33" t="s">
        <v>16</v>
      </c>
      <c r="G166" s="33">
        <v>2017</v>
      </c>
      <c r="H166" s="80" t="s">
        <v>1467</v>
      </c>
      <c r="I166" s="36">
        <v>90.46383222798</v>
      </c>
    </row>
    <row r="167" spans="1:9" ht="14.25">
      <c r="A167" s="33">
        <v>9.2</v>
      </c>
      <c r="B167" s="80" t="s">
        <v>387</v>
      </c>
      <c r="C167" s="33"/>
      <c r="D167" s="33"/>
      <c r="E167" s="33"/>
      <c r="F167" s="33" t="s">
        <v>16</v>
      </c>
      <c r="G167" s="33">
        <v>2018</v>
      </c>
      <c r="H167" s="80" t="s">
        <v>1468</v>
      </c>
      <c r="I167" s="36">
        <v>41.32245652</v>
      </c>
    </row>
    <row r="168" spans="1:9" ht="14.25">
      <c r="A168" s="33">
        <v>9.3</v>
      </c>
      <c r="B168" s="80" t="s">
        <v>672</v>
      </c>
      <c r="C168" s="33"/>
      <c r="D168" s="33"/>
      <c r="E168" s="33"/>
      <c r="F168" s="33" t="s">
        <v>16</v>
      </c>
      <c r="G168" s="33">
        <v>2018</v>
      </c>
      <c r="H168" s="80" t="s">
        <v>1459</v>
      </c>
      <c r="I168" s="36">
        <v>24.90116624</v>
      </c>
    </row>
    <row r="169" spans="1:9" s="87" customFormat="1" ht="14.25">
      <c r="A169" s="33">
        <v>10</v>
      </c>
      <c r="B169" s="61" t="s">
        <v>195</v>
      </c>
      <c r="C169" s="60"/>
      <c r="D169" s="60"/>
      <c r="E169" s="60"/>
      <c r="F169" s="60"/>
      <c r="G169" s="60"/>
      <c r="H169" s="61"/>
      <c r="I169" s="36">
        <f>SUM(I170:I172)</f>
        <v>149.568183307895</v>
      </c>
    </row>
    <row r="170" spans="1:9" ht="14.25">
      <c r="A170" s="33">
        <v>10.1</v>
      </c>
      <c r="B170" s="61" t="s">
        <v>442</v>
      </c>
      <c r="C170" s="33"/>
      <c r="D170" s="33"/>
      <c r="E170" s="33"/>
      <c r="F170" s="33" t="s">
        <v>16</v>
      </c>
      <c r="G170" s="33">
        <v>2017</v>
      </c>
      <c r="H170" s="97" t="s">
        <v>1469</v>
      </c>
      <c r="I170" s="36">
        <v>31.6550077555949</v>
      </c>
    </row>
    <row r="171" spans="1:9" ht="24">
      <c r="A171" s="33">
        <v>10.2</v>
      </c>
      <c r="B171" s="61" t="s">
        <v>438</v>
      </c>
      <c r="C171" s="33"/>
      <c r="D171" s="33"/>
      <c r="E171" s="33"/>
      <c r="F171" s="33" t="s">
        <v>16</v>
      </c>
      <c r="G171" s="33">
        <v>2017</v>
      </c>
      <c r="H171" s="97" t="s">
        <v>1470</v>
      </c>
      <c r="I171" s="36">
        <v>63.5040040836769</v>
      </c>
    </row>
    <row r="172" spans="1:9" ht="14.25">
      <c r="A172" s="33">
        <v>10.3</v>
      </c>
      <c r="B172" s="61" t="s">
        <v>1380</v>
      </c>
      <c r="C172" s="33"/>
      <c r="D172" s="33"/>
      <c r="E172" s="33"/>
      <c r="F172" s="33" t="s">
        <v>16</v>
      </c>
      <c r="G172" s="33">
        <v>2017</v>
      </c>
      <c r="H172" s="97" t="s">
        <v>1471</v>
      </c>
      <c r="I172" s="36">
        <v>54.4091714686229</v>
      </c>
    </row>
    <row r="173" spans="1:9" s="87" customFormat="1" ht="14.25">
      <c r="A173" s="33">
        <v>11</v>
      </c>
      <c r="B173" s="80" t="s">
        <v>343</v>
      </c>
      <c r="C173" s="60"/>
      <c r="D173" s="60"/>
      <c r="E173" s="60"/>
      <c r="F173" s="60"/>
      <c r="G173" s="60"/>
      <c r="H173" s="61"/>
      <c r="I173" s="36">
        <f>SUM(I174:I176)</f>
        <v>209.356123349974</v>
      </c>
    </row>
    <row r="174" spans="1:9" ht="14.25">
      <c r="A174" s="33">
        <v>11.1</v>
      </c>
      <c r="B174" s="61" t="s">
        <v>552</v>
      </c>
      <c r="C174" s="33"/>
      <c r="D174" s="33"/>
      <c r="E174" s="33"/>
      <c r="F174" s="33" t="s">
        <v>16</v>
      </c>
      <c r="G174" s="33">
        <v>2017</v>
      </c>
      <c r="H174" s="80" t="s">
        <v>1472</v>
      </c>
      <c r="I174" s="36">
        <v>99.2959233499738</v>
      </c>
    </row>
    <row r="175" spans="1:9" ht="14.25">
      <c r="A175" s="33">
        <v>11.2</v>
      </c>
      <c r="B175" s="80" t="s">
        <v>558</v>
      </c>
      <c r="C175" s="33"/>
      <c r="D175" s="33"/>
      <c r="E175" s="33"/>
      <c r="F175" s="33" t="s">
        <v>16</v>
      </c>
      <c r="G175" s="33">
        <v>2018</v>
      </c>
      <c r="H175" s="80" t="s">
        <v>1473</v>
      </c>
      <c r="I175" s="36">
        <v>75.0391</v>
      </c>
    </row>
    <row r="176" spans="1:9" ht="14.25">
      <c r="A176" s="33">
        <v>11.3</v>
      </c>
      <c r="B176" s="80" t="s">
        <v>556</v>
      </c>
      <c r="C176" s="33"/>
      <c r="D176" s="33"/>
      <c r="E176" s="33"/>
      <c r="F176" s="33" t="s">
        <v>16</v>
      </c>
      <c r="G176" s="33">
        <v>2018</v>
      </c>
      <c r="H176" s="80" t="s">
        <v>1474</v>
      </c>
      <c r="I176" s="36">
        <v>35.0211</v>
      </c>
    </row>
    <row r="177" spans="1:9" s="87" customFormat="1" ht="14.25">
      <c r="A177" s="33">
        <v>12</v>
      </c>
      <c r="B177" s="80" t="s">
        <v>367</v>
      </c>
      <c r="C177" s="60"/>
      <c r="D177" s="60"/>
      <c r="E177" s="60"/>
      <c r="F177" s="60"/>
      <c r="G177" s="33"/>
      <c r="H177" s="61"/>
      <c r="I177" s="36">
        <f>I178</f>
        <v>500.10873516664</v>
      </c>
    </row>
    <row r="178" spans="1:9" ht="24">
      <c r="A178" s="33">
        <v>12.1</v>
      </c>
      <c r="B178" s="61" t="s">
        <v>576</v>
      </c>
      <c r="C178" s="33"/>
      <c r="D178" s="33"/>
      <c r="E178" s="33"/>
      <c r="F178" s="33" t="s">
        <v>139</v>
      </c>
      <c r="G178" s="33">
        <v>2017</v>
      </c>
      <c r="H178" s="80" t="s">
        <v>1475</v>
      </c>
      <c r="I178" s="36">
        <v>500.10873516664</v>
      </c>
    </row>
    <row r="179" spans="1:9" s="87" customFormat="1" ht="14.25">
      <c r="A179" s="33">
        <v>13</v>
      </c>
      <c r="B179" s="80" t="s">
        <v>186</v>
      </c>
      <c r="C179" s="60"/>
      <c r="D179" s="60"/>
      <c r="E179" s="60"/>
      <c r="F179" s="60"/>
      <c r="G179" s="60"/>
      <c r="H179" s="61"/>
      <c r="I179" s="36">
        <f>SUM(I180)</f>
        <v>357.60792622</v>
      </c>
    </row>
    <row r="180" spans="1:9" ht="14.25">
      <c r="A180" s="33">
        <v>13.1</v>
      </c>
      <c r="B180" s="80" t="s">
        <v>193</v>
      </c>
      <c r="C180" s="33"/>
      <c r="D180" s="33"/>
      <c r="E180" s="33"/>
      <c r="F180" s="33" t="s">
        <v>16</v>
      </c>
      <c r="G180" s="33">
        <v>2018</v>
      </c>
      <c r="H180" s="93" t="s">
        <v>1476</v>
      </c>
      <c r="I180" s="36">
        <v>357.60792622</v>
      </c>
    </row>
    <row r="181" spans="1:9" s="87" customFormat="1" ht="14.25">
      <c r="A181" s="33">
        <v>14</v>
      </c>
      <c r="B181" s="80" t="s">
        <v>318</v>
      </c>
      <c r="C181" s="60"/>
      <c r="D181" s="60"/>
      <c r="E181" s="60"/>
      <c r="F181" s="60"/>
      <c r="G181" s="60"/>
      <c r="H181" s="61"/>
      <c r="I181" s="36">
        <f>SUM(I182:I186)</f>
        <v>218.19011926387</v>
      </c>
    </row>
    <row r="182" spans="1:9" ht="14.25">
      <c r="A182" s="33">
        <v>14.1</v>
      </c>
      <c r="B182" s="61" t="s">
        <v>531</v>
      </c>
      <c r="C182" s="33"/>
      <c r="D182" s="33"/>
      <c r="E182" s="33"/>
      <c r="F182" s="33" t="s">
        <v>16</v>
      </c>
      <c r="G182" s="33">
        <v>2017</v>
      </c>
      <c r="H182" s="80" t="s">
        <v>1477</v>
      </c>
      <c r="I182" s="36">
        <v>49.651744518106</v>
      </c>
    </row>
    <row r="183" spans="1:9" ht="14.25">
      <c r="A183" s="33">
        <v>14.2</v>
      </c>
      <c r="B183" s="61" t="s">
        <v>529</v>
      </c>
      <c r="C183" s="33"/>
      <c r="D183" s="33"/>
      <c r="E183" s="33"/>
      <c r="F183" s="33" t="s">
        <v>16</v>
      </c>
      <c r="G183" s="33">
        <v>2017</v>
      </c>
      <c r="H183" s="80" t="s">
        <v>1478</v>
      </c>
      <c r="I183" s="36">
        <v>60.2757747457637</v>
      </c>
    </row>
    <row r="184" spans="1:9" ht="14.25">
      <c r="A184" s="33">
        <v>14.3</v>
      </c>
      <c r="B184" s="80" t="s">
        <v>536</v>
      </c>
      <c r="C184" s="33"/>
      <c r="D184" s="33"/>
      <c r="E184" s="33"/>
      <c r="F184" s="33" t="s">
        <v>16</v>
      </c>
      <c r="G184" s="33">
        <v>2018</v>
      </c>
      <c r="H184" s="80" t="s">
        <v>1479</v>
      </c>
      <c r="I184" s="36">
        <v>39.4937</v>
      </c>
    </row>
    <row r="185" spans="1:9" ht="14.25">
      <c r="A185" s="33">
        <v>14.4</v>
      </c>
      <c r="B185" s="80" t="s">
        <v>167</v>
      </c>
      <c r="C185" s="33"/>
      <c r="D185" s="33"/>
      <c r="E185" s="33"/>
      <c r="F185" s="33" t="s">
        <v>16</v>
      </c>
      <c r="G185" s="33">
        <v>2018</v>
      </c>
      <c r="H185" s="80" t="s">
        <v>1480</v>
      </c>
      <c r="I185" s="36">
        <v>25.1878</v>
      </c>
    </row>
    <row r="186" spans="1:9" ht="14.25">
      <c r="A186" s="33">
        <v>14.5</v>
      </c>
      <c r="B186" s="93" t="s">
        <v>325</v>
      </c>
      <c r="C186" s="33"/>
      <c r="D186" s="33"/>
      <c r="E186" s="33"/>
      <c r="F186" s="33" t="s">
        <v>16</v>
      </c>
      <c r="G186" s="33">
        <v>2018</v>
      </c>
      <c r="H186" s="80" t="s">
        <v>1481</v>
      </c>
      <c r="I186" s="36">
        <v>43.5811</v>
      </c>
    </row>
    <row r="187" spans="1:9" s="87" customFormat="1" ht="14.25">
      <c r="A187" s="33">
        <v>15</v>
      </c>
      <c r="B187" s="61" t="s">
        <v>304</v>
      </c>
      <c r="C187" s="60"/>
      <c r="D187" s="60"/>
      <c r="E187" s="60"/>
      <c r="F187" s="60"/>
      <c r="G187" s="60"/>
      <c r="H187" s="61"/>
      <c r="I187" s="36">
        <f>SUM(I188:I194)</f>
        <v>692.038986023675</v>
      </c>
    </row>
    <row r="188" spans="1:9" ht="14.25">
      <c r="A188" s="33">
        <v>15.1</v>
      </c>
      <c r="B188" s="61" t="s">
        <v>1412</v>
      </c>
      <c r="C188" s="33"/>
      <c r="D188" s="33"/>
      <c r="E188" s="33"/>
      <c r="F188" s="33" t="s">
        <v>16</v>
      </c>
      <c r="G188" s="33">
        <v>2017</v>
      </c>
      <c r="H188" s="80" t="s">
        <v>1482</v>
      </c>
      <c r="I188" s="36">
        <v>11.4859508674864</v>
      </c>
    </row>
    <row r="189" spans="1:9" ht="14.25">
      <c r="A189" s="33">
        <v>15.2</v>
      </c>
      <c r="B189" s="61" t="s">
        <v>510</v>
      </c>
      <c r="C189" s="33"/>
      <c r="D189" s="33"/>
      <c r="E189" s="33"/>
      <c r="F189" s="33" t="s">
        <v>16</v>
      </c>
      <c r="G189" s="33">
        <v>2017</v>
      </c>
      <c r="H189" s="80" t="s">
        <v>1483</v>
      </c>
      <c r="I189" s="36">
        <v>64.6538825829343</v>
      </c>
    </row>
    <row r="190" spans="1:9" ht="14.25">
      <c r="A190" s="33">
        <v>15.3</v>
      </c>
      <c r="B190" s="61" t="s">
        <v>508</v>
      </c>
      <c r="C190" s="33"/>
      <c r="D190" s="33"/>
      <c r="E190" s="33"/>
      <c r="F190" s="33" t="s">
        <v>16</v>
      </c>
      <c r="G190" s="33">
        <v>2017</v>
      </c>
      <c r="H190" s="97" t="s">
        <v>1484</v>
      </c>
      <c r="I190" s="36">
        <v>94.8933412732538</v>
      </c>
    </row>
    <row r="191" spans="1:9" ht="14.25">
      <c r="A191" s="33">
        <v>15.4</v>
      </c>
      <c r="B191" s="80" t="s">
        <v>1416</v>
      </c>
      <c r="C191" s="33"/>
      <c r="D191" s="33"/>
      <c r="E191" s="33"/>
      <c r="F191" s="33" t="s">
        <v>16</v>
      </c>
      <c r="G191" s="33">
        <v>2018</v>
      </c>
      <c r="H191" s="80" t="s">
        <v>1485</v>
      </c>
      <c r="I191" s="36">
        <v>59.9114256</v>
      </c>
    </row>
    <row r="192" spans="1:9" ht="14.25">
      <c r="A192" s="33">
        <v>15.5</v>
      </c>
      <c r="B192" s="80" t="s">
        <v>519</v>
      </c>
      <c r="C192" s="33"/>
      <c r="D192" s="33"/>
      <c r="E192" s="33"/>
      <c r="F192" s="33" t="s">
        <v>16</v>
      </c>
      <c r="G192" s="33">
        <v>2018</v>
      </c>
      <c r="H192" s="80" t="s">
        <v>1486</v>
      </c>
      <c r="I192" s="36">
        <v>3.3095127</v>
      </c>
    </row>
    <row r="193" spans="1:9" ht="14.25">
      <c r="A193" s="33">
        <v>15.6</v>
      </c>
      <c r="B193" s="80" t="s">
        <v>315</v>
      </c>
      <c r="C193" s="33"/>
      <c r="D193" s="33"/>
      <c r="E193" s="33"/>
      <c r="F193" s="33" t="s">
        <v>16</v>
      </c>
      <c r="G193" s="33">
        <v>2018</v>
      </c>
      <c r="H193" s="80" t="s">
        <v>1487</v>
      </c>
      <c r="I193" s="36">
        <v>364.6239701</v>
      </c>
    </row>
    <row r="194" spans="1:9" ht="14.25">
      <c r="A194" s="33">
        <v>15.7</v>
      </c>
      <c r="B194" s="80" t="s">
        <v>1414</v>
      </c>
      <c r="C194" s="33"/>
      <c r="D194" s="33"/>
      <c r="E194" s="33"/>
      <c r="F194" s="33" t="s">
        <v>16</v>
      </c>
      <c r="G194" s="33">
        <v>2018</v>
      </c>
      <c r="H194" s="80" t="s">
        <v>1488</v>
      </c>
      <c r="I194" s="36">
        <v>93.1609029</v>
      </c>
    </row>
    <row r="195" spans="1:9" s="87" customFormat="1" ht="14.25">
      <c r="A195" s="33">
        <v>16</v>
      </c>
      <c r="B195" s="61" t="s">
        <v>173</v>
      </c>
      <c r="C195" s="60"/>
      <c r="D195" s="60"/>
      <c r="E195" s="60"/>
      <c r="F195" s="60"/>
      <c r="G195" s="60"/>
      <c r="H195" s="61"/>
      <c r="I195" s="36">
        <f>SUM(I196:I198)</f>
        <v>738.39577665546</v>
      </c>
    </row>
    <row r="196" spans="1:9" ht="14.25">
      <c r="A196" s="33">
        <v>16.1</v>
      </c>
      <c r="B196" s="61" t="s">
        <v>1422</v>
      </c>
      <c r="C196" s="33"/>
      <c r="D196" s="33"/>
      <c r="E196" s="33"/>
      <c r="F196" s="33" t="s">
        <v>16</v>
      </c>
      <c r="G196" s="33">
        <v>2017</v>
      </c>
      <c r="H196" s="80" t="s">
        <v>1489</v>
      </c>
      <c r="I196" s="36">
        <v>206.11303893546</v>
      </c>
    </row>
    <row r="197" spans="1:9" ht="14.25">
      <c r="A197" s="33">
        <v>16.2</v>
      </c>
      <c r="B197" s="80" t="s">
        <v>1490</v>
      </c>
      <c r="C197" s="33"/>
      <c r="D197" s="33"/>
      <c r="E197" s="33"/>
      <c r="F197" s="33" t="s">
        <v>16</v>
      </c>
      <c r="G197" s="33">
        <v>2018</v>
      </c>
      <c r="H197" s="80" t="s">
        <v>1491</v>
      </c>
      <c r="I197" s="36">
        <v>106.07633674</v>
      </c>
    </row>
    <row r="198" spans="1:9" ht="14.25">
      <c r="A198" s="33">
        <v>16.3</v>
      </c>
      <c r="B198" s="80" t="s">
        <v>423</v>
      </c>
      <c r="C198" s="33"/>
      <c r="D198" s="33"/>
      <c r="E198" s="33"/>
      <c r="F198" s="33" t="s">
        <v>16</v>
      </c>
      <c r="G198" s="33">
        <v>2018</v>
      </c>
      <c r="H198" s="80" t="s">
        <v>1492</v>
      </c>
      <c r="I198" s="36">
        <v>426.20640098</v>
      </c>
    </row>
    <row r="199" spans="1:9" s="87" customFormat="1" ht="14.25">
      <c r="A199" s="33">
        <v>17</v>
      </c>
      <c r="B199" s="80" t="s">
        <v>148</v>
      </c>
      <c r="C199" s="60"/>
      <c r="D199" s="60"/>
      <c r="E199" s="60"/>
      <c r="F199" s="60"/>
      <c r="G199" s="60"/>
      <c r="H199" s="61"/>
      <c r="I199" s="36">
        <f>SUM(I200:I208)</f>
        <v>2252.18962791307</v>
      </c>
    </row>
    <row r="200" spans="1:9" ht="14.25">
      <c r="A200" s="33">
        <v>17.1</v>
      </c>
      <c r="B200" s="61" t="s">
        <v>1165</v>
      </c>
      <c r="C200" s="33"/>
      <c r="D200" s="33"/>
      <c r="E200" s="33"/>
      <c r="F200" s="33" t="s">
        <v>16</v>
      </c>
      <c r="G200" s="33">
        <v>2017</v>
      </c>
      <c r="H200" s="61" t="s">
        <v>1493</v>
      </c>
      <c r="I200" s="36">
        <v>54.8346906185233</v>
      </c>
    </row>
    <row r="201" spans="1:9" ht="14.25">
      <c r="A201" s="33">
        <v>17.2</v>
      </c>
      <c r="B201" s="61" t="s">
        <v>398</v>
      </c>
      <c r="C201" s="33"/>
      <c r="D201" s="33"/>
      <c r="E201" s="33"/>
      <c r="F201" s="33" t="s">
        <v>16</v>
      </c>
      <c r="G201" s="33">
        <v>2017</v>
      </c>
      <c r="H201" s="61" t="s">
        <v>1494</v>
      </c>
      <c r="I201" s="36">
        <v>82.6942419453822</v>
      </c>
    </row>
    <row r="202" spans="1:9" ht="14.25">
      <c r="A202" s="33">
        <v>17.3</v>
      </c>
      <c r="B202" s="61" t="s">
        <v>1168</v>
      </c>
      <c r="C202" s="33"/>
      <c r="D202" s="33"/>
      <c r="E202" s="33"/>
      <c r="F202" s="33" t="s">
        <v>16</v>
      </c>
      <c r="G202" s="33">
        <v>2017</v>
      </c>
      <c r="H202" s="61" t="s">
        <v>1495</v>
      </c>
      <c r="I202" s="36">
        <v>321.47270994916</v>
      </c>
    </row>
    <row r="203" spans="1:9" s="87" customFormat="1" ht="14.25">
      <c r="A203" s="33">
        <v>17.4</v>
      </c>
      <c r="B203" s="61" t="s">
        <v>151</v>
      </c>
      <c r="C203" s="33"/>
      <c r="D203" s="33"/>
      <c r="E203" s="33"/>
      <c r="F203" s="33" t="s">
        <v>16</v>
      </c>
      <c r="G203" s="33">
        <v>2017</v>
      </c>
      <c r="H203" s="61">
        <v>0</v>
      </c>
      <c r="I203" s="36">
        <f>SUM(I204:I208)</f>
        <v>896.5939927</v>
      </c>
    </row>
    <row r="204" spans="1:9" ht="14.25">
      <c r="A204" s="33">
        <v>17.5</v>
      </c>
      <c r="B204" s="80" t="s">
        <v>1430</v>
      </c>
      <c r="C204" s="60"/>
      <c r="D204" s="60"/>
      <c r="E204" s="60"/>
      <c r="F204" s="33" t="s">
        <v>16</v>
      </c>
      <c r="G204" s="33">
        <v>2018</v>
      </c>
      <c r="H204" s="80" t="s">
        <v>1496</v>
      </c>
      <c r="I204" s="36">
        <v>5.9185607</v>
      </c>
    </row>
    <row r="205" spans="1:9" ht="14.25">
      <c r="A205" s="33">
        <v>17.6</v>
      </c>
      <c r="B205" s="80" t="s">
        <v>323</v>
      </c>
      <c r="C205" s="60"/>
      <c r="D205" s="60"/>
      <c r="E205" s="60"/>
      <c r="F205" s="33" t="s">
        <v>16</v>
      </c>
      <c r="G205" s="33">
        <v>2018</v>
      </c>
      <c r="H205" s="80" t="s">
        <v>1497</v>
      </c>
      <c r="I205" s="36">
        <v>141.7279032</v>
      </c>
    </row>
    <row r="206" spans="1:9" ht="14.25">
      <c r="A206" s="33">
        <v>17.7</v>
      </c>
      <c r="B206" s="80" t="s">
        <v>1433</v>
      </c>
      <c r="C206" s="60"/>
      <c r="D206" s="60"/>
      <c r="E206" s="60"/>
      <c r="F206" s="33" t="s">
        <v>16</v>
      </c>
      <c r="G206" s="33">
        <v>2018</v>
      </c>
      <c r="H206" s="80" t="s">
        <v>1498</v>
      </c>
      <c r="I206" s="36">
        <v>129.027025</v>
      </c>
    </row>
    <row r="207" spans="1:9" ht="14.25">
      <c r="A207" s="33">
        <v>17.8</v>
      </c>
      <c r="B207" s="80" t="s">
        <v>157</v>
      </c>
      <c r="C207" s="60"/>
      <c r="D207" s="60"/>
      <c r="E207" s="60"/>
      <c r="F207" s="33" t="s">
        <v>16</v>
      </c>
      <c r="G207" s="33">
        <v>2018</v>
      </c>
      <c r="H207" s="80" t="s">
        <v>1499</v>
      </c>
      <c r="I207" s="36">
        <v>412.9047962</v>
      </c>
    </row>
    <row r="208" spans="1:9" ht="14.25">
      <c r="A208" s="33">
        <v>17.9</v>
      </c>
      <c r="B208" s="80" t="s">
        <v>171</v>
      </c>
      <c r="C208" s="60"/>
      <c r="D208" s="60"/>
      <c r="E208" s="60"/>
      <c r="F208" s="33" t="s">
        <v>16</v>
      </c>
      <c r="G208" s="33">
        <v>2018</v>
      </c>
      <c r="H208" s="80" t="s">
        <v>1500</v>
      </c>
      <c r="I208" s="36">
        <v>207.0157076</v>
      </c>
    </row>
    <row r="209" spans="1:9" s="87" customFormat="1" ht="14.25">
      <c r="A209" s="33">
        <v>18</v>
      </c>
      <c r="B209" s="61" t="s">
        <v>377</v>
      </c>
      <c r="C209" s="33"/>
      <c r="D209" s="33"/>
      <c r="E209" s="33"/>
      <c r="F209" s="33"/>
      <c r="G209" s="33"/>
      <c r="H209" s="61"/>
      <c r="I209" s="36">
        <f>SUM(I210)</f>
        <v>50.145296999976</v>
      </c>
    </row>
    <row r="210" spans="1:9" ht="14.25">
      <c r="A210" s="33">
        <v>18.1</v>
      </c>
      <c r="B210" s="61" t="s">
        <v>1501</v>
      </c>
      <c r="C210" s="33"/>
      <c r="D210" s="33"/>
      <c r="E210" s="33"/>
      <c r="F210" s="33" t="s">
        <v>16</v>
      </c>
      <c r="G210" s="33">
        <v>2017</v>
      </c>
      <c r="H210" s="61" t="s">
        <v>1502</v>
      </c>
      <c r="I210" s="36">
        <v>50.145296999976</v>
      </c>
    </row>
  </sheetData>
  <mergeCells count="10">
    <mergeCell ref="A1:I1"/>
    <mergeCell ref="D2:E2"/>
    <mergeCell ref="A4:B4"/>
    <mergeCell ref="A2:A3"/>
    <mergeCell ref="B2:B3"/>
    <mergeCell ref="C2:C3"/>
    <mergeCell ref="F2:F3"/>
    <mergeCell ref="G2:G3"/>
    <mergeCell ref="H2:H3"/>
    <mergeCell ref="I2:I3"/>
  </mergeCells>
  <printOptions horizontalCentered="1"/>
  <pageMargins left="0.24" right="0.18" top="0.98" bottom="0.66" header="0.51" footer="0.26"/>
  <pageSetup horizontalDpi="600" verticalDpi="600" orientation="landscape" paperSize="9"/>
</worksheet>
</file>

<file path=xl/worksheets/sheet11.xml><?xml version="1.0" encoding="utf-8"?>
<worksheet xmlns="http://schemas.openxmlformats.org/spreadsheetml/2006/main" xmlns:r="http://schemas.openxmlformats.org/officeDocument/2006/relationships">
  <dimension ref="A1:I47"/>
  <sheetViews>
    <sheetView zoomScaleSheetLayoutView="100" workbookViewId="0" topLeftCell="A1">
      <selection activeCell="K8" sqref="K8"/>
    </sheetView>
  </sheetViews>
  <sheetFormatPr defaultColWidth="9.00390625" defaultColWidthPt="54" defaultRowHeight="14.25"/>
  <cols>
    <col min="1" max="1" width="6.25390625" widthPt="37.5" style="55" customWidth="1"/>
    <col min="2" max="2" width="23.625" widthPt="141.75" style="55" customWidth="1"/>
    <col min="3" max="3" width="8.875" widthPt="53.25" style="55" customWidth="1"/>
    <col min="4" max="7" width="9.00390625" widthPt="54" style="55" customWidth="1"/>
    <col min="8" max="8" width="47.25390625" widthPt="283.5" style="55" customWidth="1"/>
    <col min="9" max="9" width="11.25390625" widthPt="67.5" style="55" customWidth="1"/>
    <col min="10" max="16384" width="9.00390625" widthPt="54" style="55" customWidth="1"/>
  </cols>
  <sheetData>
    <row r="1" spans="1:9" ht="14.25">
      <c r="A1" s="82" t="s">
        <v>0</v>
      </c>
      <c r="B1" s="83"/>
      <c r="C1" s="83"/>
      <c r="D1" s="83"/>
      <c r="E1" s="83"/>
      <c r="F1" s="83"/>
      <c r="G1" s="83"/>
      <c r="H1" s="83"/>
      <c r="I1" s="85"/>
    </row>
    <row r="2" spans="1:9" ht="14.25">
      <c r="A2" s="33" t="s">
        <v>1</v>
      </c>
      <c r="B2" s="40" t="s">
        <v>2</v>
      </c>
      <c r="C2" s="40" t="s">
        <v>385</v>
      </c>
      <c r="D2" s="40" t="s">
        <v>128</v>
      </c>
      <c r="E2" s="40"/>
      <c r="F2" s="40" t="s">
        <v>4</v>
      </c>
      <c r="G2" s="40" t="s">
        <v>5</v>
      </c>
      <c r="H2" s="40" t="s">
        <v>6</v>
      </c>
      <c r="I2" s="33" t="s">
        <v>7</v>
      </c>
    </row>
    <row r="3" spans="1:9" ht="14.25">
      <c r="A3" s="33"/>
      <c r="B3" s="40"/>
      <c r="C3" s="40"/>
      <c r="D3" s="40" t="s">
        <v>131</v>
      </c>
      <c r="E3" s="40" t="s">
        <v>132</v>
      </c>
      <c r="F3" s="40"/>
      <c r="G3" s="40"/>
      <c r="H3" s="40"/>
      <c r="I3" s="33"/>
    </row>
    <row r="4" spans="1:9" ht="14.25">
      <c r="A4" s="58" t="s">
        <v>12</v>
      </c>
      <c r="B4" s="59"/>
      <c r="C4" s="33"/>
      <c r="D4" s="60"/>
      <c r="E4" s="60"/>
      <c r="F4" s="60"/>
      <c r="G4" s="60"/>
      <c r="H4" s="60"/>
      <c r="I4" s="86">
        <f>I5+I19+I23+I29+I33+I36+I40</f>
        <v>6665.7</v>
      </c>
    </row>
    <row r="5" spans="1:9" s="55" customFormat="1" ht="14.25">
      <c r="A5" s="33" t="s">
        <v>13</v>
      </c>
      <c r="B5" s="61" t="s">
        <v>1503</v>
      </c>
      <c r="C5" s="33"/>
      <c r="D5" s="60"/>
      <c r="E5" s="60"/>
      <c r="F5" s="60"/>
      <c r="G5" s="60"/>
      <c r="H5" s="61" t="s">
        <v>1504</v>
      </c>
      <c r="I5" s="86">
        <f>I6+I9+I11+I13+I15+I17</f>
        <v>210</v>
      </c>
    </row>
    <row r="6" spans="1:9" ht="14.25">
      <c r="A6" s="33">
        <v>1</v>
      </c>
      <c r="B6" s="61" t="s">
        <v>367</v>
      </c>
      <c r="C6" s="33"/>
      <c r="D6" s="60"/>
      <c r="E6" s="60"/>
      <c r="F6" s="60"/>
      <c r="G6" s="60"/>
      <c r="H6" s="60"/>
      <c r="I6" s="86">
        <f>SUM(I7:I8)</f>
        <v>60</v>
      </c>
    </row>
    <row r="7" spans="1:9" ht="14.25">
      <c r="A7" s="33">
        <v>1.1</v>
      </c>
      <c r="B7" s="61" t="s">
        <v>1505</v>
      </c>
      <c r="C7" s="33" t="s">
        <v>1506</v>
      </c>
      <c r="D7" s="33"/>
      <c r="E7" s="33"/>
      <c r="F7" s="33" t="s">
        <v>16</v>
      </c>
      <c r="G7" s="33">
        <v>2016</v>
      </c>
      <c r="H7" s="61" t="s">
        <v>1507</v>
      </c>
      <c r="I7" s="86">
        <v>30</v>
      </c>
    </row>
    <row r="8" spans="1:9" ht="14.25">
      <c r="A8" s="33">
        <v>1.2</v>
      </c>
      <c r="B8" s="61" t="s">
        <v>572</v>
      </c>
      <c r="C8" s="33" t="s">
        <v>1506</v>
      </c>
      <c r="D8" s="33"/>
      <c r="E8" s="33"/>
      <c r="F8" s="33" t="s">
        <v>16</v>
      </c>
      <c r="G8" s="33">
        <v>2016</v>
      </c>
      <c r="H8" s="61" t="s">
        <v>1507</v>
      </c>
      <c r="I8" s="86">
        <v>30</v>
      </c>
    </row>
    <row r="9" spans="1:9" ht="14.25">
      <c r="A9" s="33">
        <v>2</v>
      </c>
      <c r="B9" s="61" t="s">
        <v>213</v>
      </c>
      <c r="C9" s="33"/>
      <c r="D9" s="33"/>
      <c r="E9" s="33"/>
      <c r="F9" s="33"/>
      <c r="G9" s="33"/>
      <c r="H9" s="61"/>
      <c r="I9" s="86">
        <f aca="true" t="shared" si="0" ref="I9:I13">SUM(I10)</f>
        <v>30</v>
      </c>
    </row>
    <row r="10" spans="1:9" ht="14.25">
      <c r="A10" s="33">
        <v>2.1</v>
      </c>
      <c r="B10" s="61" t="s">
        <v>586</v>
      </c>
      <c r="C10" s="33" t="s">
        <v>1506</v>
      </c>
      <c r="D10" s="33"/>
      <c r="E10" s="33"/>
      <c r="F10" s="33" t="s">
        <v>16</v>
      </c>
      <c r="G10" s="33">
        <v>2017</v>
      </c>
      <c r="H10" s="61" t="s">
        <v>1507</v>
      </c>
      <c r="I10" s="86">
        <v>30</v>
      </c>
    </row>
    <row r="11" spans="1:9" ht="14.25">
      <c r="A11" s="33">
        <v>3</v>
      </c>
      <c r="B11" s="61" t="s">
        <v>226</v>
      </c>
      <c r="C11" s="33"/>
      <c r="D11" s="33"/>
      <c r="E11" s="33"/>
      <c r="F11" s="33"/>
      <c r="G11" s="33"/>
      <c r="H11" s="61"/>
      <c r="I11" s="86">
        <f t="shared" si="0"/>
        <v>30</v>
      </c>
    </row>
    <row r="12" spans="1:9" ht="14.25">
      <c r="A12" s="33">
        <v>3.1</v>
      </c>
      <c r="B12" s="61" t="s">
        <v>238</v>
      </c>
      <c r="C12" s="33" t="s">
        <v>1506</v>
      </c>
      <c r="D12" s="33"/>
      <c r="E12" s="33"/>
      <c r="F12" s="33" t="s">
        <v>16</v>
      </c>
      <c r="G12" s="33">
        <v>2017</v>
      </c>
      <c r="H12" s="61" t="s">
        <v>1507</v>
      </c>
      <c r="I12" s="86">
        <v>30</v>
      </c>
    </row>
    <row r="13" spans="1:9" ht="14.25">
      <c r="A13" s="33">
        <v>4</v>
      </c>
      <c r="B13" s="61" t="s">
        <v>148</v>
      </c>
      <c r="C13" s="33"/>
      <c r="D13" s="33"/>
      <c r="E13" s="33"/>
      <c r="F13" s="33"/>
      <c r="G13" s="33"/>
      <c r="H13" s="61"/>
      <c r="I13" s="86">
        <f t="shared" si="0"/>
        <v>30</v>
      </c>
    </row>
    <row r="14" spans="1:9" ht="14.25">
      <c r="A14" s="33">
        <v>4.1</v>
      </c>
      <c r="B14" s="61" t="s">
        <v>1508</v>
      </c>
      <c r="C14" s="33" t="s">
        <v>1506</v>
      </c>
      <c r="D14" s="33"/>
      <c r="E14" s="33"/>
      <c r="F14" s="33" t="s">
        <v>16</v>
      </c>
      <c r="G14" s="33">
        <v>2018</v>
      </c>
      <c r="H14" s="61" t="s">
        <v>1507</v>
      </c>
      <c r="I14" s="86">
        <v>30</v>
      </c>
    </row>
    <row r="15" spans="1:9" ht="14.25">
      <c r="A15" s="33">
        <v>5</v>
      </c>
      <c r="B15" s="61" t="s">
        <v>253</v>
      </c>
      <c r="C15" s="33"/>
      <c r="D15" s="33"/>
      <c r="E15" s="33"/>
      <c r="F15" s="33"/>
      <c r="G15" s="33"/>
      <c r="H15" s="61"/>
      <c r="I15" s="86">
        <f>SUM(I16)</f>
        <v>30</v>
      </c>
    </row>
    <row r="16" spans="1:9" ht="14.25">
      <c r="A16" s="33">
        <v>5.1</v>
      </c>
      <c r="B16" s="61" t="s">
        <v>1509</v>
      </c>
      <c r="C16" s="33" t="s">
        <v>1506</v>
      </c>
      <c r="D16" s="33"/>
      <c r="E16" s="33"/>
      <c r="F16" s="33" t="s">
        <v>16</v>
      </c>
      <c r="G16" s="33">
        <v>2019</v>
      </c>
      <c r="H16" s="61" t="s">
        <v>1507</v>
      </c>
      <c r="I16" s="86">
        <v>30</v>
      </c>
    </row>
    <row r="17" spans="1:9" ht="14.25">
      <c r="A17" s="33">
        <v>6</v>
      </c>
      <c r="B17" s="61" t="s">
        <v>304</v>
      </c>
      <c r="C17" s="33"/>
      <c r="D17" s="33"/>
      <c r="E17" s="33"/>
      <c r="F17" s="33"/>
      <c r="G17" s="33"/>
      <c r="H17" s="61"/>
      <c r="I17" s="86">
        <f>SUM(I18)</f>
        <v>30</v>
      </c>
    </row>
    <row r="18" spans="1:9" ht="14.25">
      <c r="A18" s="33">
        <v>6.1</v>
      </c>
      <c r="B18" s="61" t="s">
        <v>1510</v>
      </c>
      <c r="C18" s="33" t="s">
        <v>1506</v>
      </c>
      <c r="D18" s="33"/>
      <c r="E18" s="33"/>
      <c r="F18" s="33" t="s">
        <v>16</v>
      </c>
      <c r="G18" s="33">
        <v>2020</v>
      </c>
      <c r="H18" s="61" t="s">
        <v>1507</v>
      </c>
      <c r="I18" s="86">
        <v>30</v>
      </c>
    </row>
    <row r="19" spans="1:9" s="55" customFormat="1" ht="14.25">
      <c r="A19" s="33" t="s">
        <v>22</v>
      </c>
      <c r="B19" s="61" t="s">
        <v>1511</v>
      </c>
      <c r="C19" s="33"/>
      <c r="D19" s="33"/>
      <c r="E19" s="33"/>
      <c r="F19" s="33"/>
      <c r="G19" s="33"/>
      <c r="H19" s="80" t="s">
        <v>1512</v>
      </c>
      <c r="I19" s="36">
        <f>SUM(I20:I22)</f>
        <v>3360</v>
      </c>
    </row>
    <row r="20" spans="1:9" ht="14.25">
      <c r="A20" s="33">
        <v>1</v>
      </c>
      <c r="B20" s="61" t="s">
        <v>1513</v>
      </c>
      <c r="C20" s="33" t="s">
        <v>1506</v>
      </c>
      <c r="D20" s="84"/>
      <c r="E20" s="84"/>
      <c r="F20" s="33" t="s">
        <v>16</v>
      </c>
      <c r="G20" s="33">
        <v>2016</v>
      </c>
      <c r="H20" s="80" t="s">
        <v>1514</v>
      </c>
      <c r="I20" s="86">
        <f>33*24</f>
        <v>792</v>
      </c>
    </row>
    <row r="21" spans="1:9" ht="14.25">
      <c r="A21" s="33">
        <v>2</v>
      </c>
      <c r="B21" s="61" t="s">
        <v>1515</v>
      </c>
      <c r="C21" s="33" t="s">
        <v>1506</v>
      </c>
      <c r="D21" s="84"/>
      <c r="E21" s="84"/>
      <c r="F21" s="33" t="s">
        <v>16</v>
      </c>
      <c r="G21" s="33">
        <v>2017</v>
      </c>
      <c r="H21" s="80" t="s">
        <v>1516</v>
      </c>
      <c r="I21" s="86">
        <f>76*24</f>
        <v>1824</v>
      </c>
    </row>
    <row r="22" spans="1:9" ht="14.25">
      <c r="A22" s="33">
        <v>3</v>
      </c>
      <c r="B22" s="61" t="s">
        <v>1517</v>
      </c>
      <c r="C22" s="33" t="s">
        <v>1506</v>
      </c>
      <c r="D22" s="84"/>
      <c r="E22" s="84"/>
      <c r="F22" s="33" t="s">
        <v>16</v>
      </c>
      <c r="G22" s="33">
        <v>2018</v>
      </c>
      <c r="H22" s="80" t="s">
        <v>1518</v>
      </c>
      <c r="I22" s="86">
        <f>24*31</f>
        <v>744</v>
      </c>
    </row>
    <row r="23" spans="1:9" s="55" customFormat="1" ht="24">
      <c r="A23" s="33" t="s">
        <v>41</v>
      </c>
      <c r="B23" s="61" t="s">
        <v>1519</v>
      </c>
      <c r="C23" s="33"/>
      <c r="D23" s="33"/>
      <c r="E23" s="33"/>
      <c r="F23" s="33"/>
      <c r="G23" s="33"/>
      <c r="H23" s="80" t="s">
        <v>1520</v>
      </c>
      <c r="I23" s="86">
        <f>SUM(I24:I28)</f>
        <v>1104</v>
      </c>
    </row>
    <row r="24" spans="1:9" ht="14.25">
      <c r="A24" s="33">
        <v>1</v>
      </c>
      <c r="B24" s="61" t="s">
        <v>1521</v>
      </c>
      <c r="C24" s="33" t="s">
        <v>1506</v>
      </c>
      <c r="D24" s="84"/>
      <c r="E24" s="84"/>
      <c r="F24" s="33" t="s">
        <v>16</v>
      </c>
      <c r="G24" s="33">
        <v>2016</v>
      </c>
      <c r="H24" s="80" t="s">
        <v>1522</v>
      </c>
      <c r="I24" s="86">
        <f>9*24</f>
        <v>216</v>
      </c>
    </row>
    <row r="25" spans="1:9" ht="14.25">
      <c r="A25" s="33">
        <v>2</v>
      </c>
      <c r="B25" s="61" t="s">
        <v>1523</v>
      </c>
      <c r="C25" s="33" t="s">
        <v>1506</v>
      </c>
      <c r="D25" s="84"/>
      <c r="E25" s="84"/>
      <c r="F25" s="33" t="s">
        <v>119</v>
      </c>
      <c r="G25" s="33">
        <v>2016</v>
      </c>
      <c r="H25" s="80" t="s">
        <v>1524</v>
      </c>
      <c r="I25" s="86">
        <f>13*24</f>
        <v>312</v>
      </c>
    </row>
    <row r="26" spans="1:9" ht="14.25">
      <c r="A26" s="33">
        <v>3</v>
      </c>
      <c r="B26" s="61" t="s">
        <v>1525</v>
      </c>
      <c r="C26" s="33" t="s">
        <v>1506</v>
      </c>
      <c r="D26" s="84"/>
      <c r="E26" s="84"/>
      <c r="F26" s="33" t="s">
        <v>16</v>
      </c>
      <c r="G26" s="33">
        <v>2017</v>
      </c>
      <c r="H26" s="80" t="s">
        <v>1526</v>
      </c>
      <c r="I26" s="86">
        <f>11*24</f>
        <v>264</v>
      </c>
    </row>
    <row r="27" spans="1:9" ht="14.25">
      <c r="A27" s="33">
        <v>4</v>
      </c>
      <c r="B27" s="61" t="s">
        <v>1527</v>
      </c>
      <c r="C27" s="33" t="s">
        <v>1506</v>
      </c>
      <c r="D27" s="84"/>
      <c r="E27" s="84"/>
      <c r="F27" s="33" t="s">
        <v>119</v>
      </c>
      <c r="G27" s="33">
        <v>2017</v>
      </c>
      <c r="H27" s="80" t="s">
        <v>1528</v>
      </c>
      <c r="I27" s="86">
        <f>12*24</f>
        <v>288</v>
      </c>
    </row>
    <row r="28" spans="1:9" ht="14.25">
      <c r="A28" s="33">
        <v>5</v>
      </c>
      <c r="B28" s="61" t="s">
        <v>1529</v>
      </c>
      <c r="C28" s="33" t="s">
        <v>1506</v>
      </c>
      <c r="D28" s="84"/>
      <c r="E28" s="84"/>
      <c r="F28" s="33" t="s">
        <v>16</v>
      </c>
      <c r="G28" s="33">
        <v>2018</v>
      </c>
      <c r="H28" s="80" t="s">
        <v>1530</v>
      </c>
      <c r="I28" s="86">
        <v>24</v>
      </c>
    </row>
    <row r="29" spans="1:9" s="55" customFormat="1" ht="14.25">
      <c r="A29" s="33" t="s">
        <v>88</v>
      </c>
      <c r="B29" s="61" t="s">
        <v>1531</v>
      </c>
      <c r="C29" s="33"/>
      <c r="D29" s="33"/>
      <c r="E29" s="33"/>
      <c r="F29" s="33"/>
      <c r="G29" s="33"/>
      <c r="H29" s="80" t="s">
        <v>1532</v>
      </c>
      <c r="I29" s="86">
        <f>SUM(I30:I32)</f>
        <v>66.5</v>
      </c>
    </row>
    <row r="30" spans="1:9" ht="14.25">
      <c r="A30" s="33">
        <v>1</v>
      </c>
      <c r="B30" s="61" t="s">
        <v>1533</v>
      </c>
      <c r="C30" s="33" t="s">
        <v>1506</v>
      </c>
      <c r="D30" s="84"/>
      <c r="E30" s="84"/>
      <c r="F30" s="33" t="s">
        <v>16</v>
      </c>
      <c r="G30" s="33">
        <v>2016</v>
      </c>
      <c r="H30" s="80" t="s">
        <v>1534</v>
      </c>
      <c r="I30" s="86">
        <f>13*0.5</f>
        <v>6.5</v>
      </c>
    </row>
    <row r="31" spans="1:9" ht="14.25">
      <c r="A31" s="33">
        <v>2</v>
      </c>
      <c r="B31" s="61" t="s">
        <v>1535</v>
      </c>
      <c r="C31" s="33" t="s">
        <v>1506</v>
      </c>
      <c r="D31" s="84"/>
      <c r="E31" s="84"/>
      <c r="F31" s="33" t="s">
        <v>16</v>
      </c>
      <c r="G31" s="33">
        <v>2017</v>
      </c>
      <c r="H31" s="80" t="s">
        <v>1536</v>
      </c>
      <c r="I31" s="86">
        <f>101*0.5</f>
        <v>50.5</v>
      </c>
    </row>
    <row r="32" spans="1:9" ht="14.25">
      <c r="A32" s="33">
        <v>3</v>
      </c>
      <c r="B32" s="61" t="s">
        <v>1537</v>
      </c>
      <c r="C32" s="33" t="s">
        <v>1506</v>
      </c>
      <c r="D32" s="84"/>
      <c r="E32" s="84"/>
      <c r="F32" s="33" t="s">
        <v>16</v>
      </c>
      <c r="G32" s="33">
        <v>2018</v>
      </c>
      <c r="H32" s="80" t="s">
        <v>1538</v>
      </c>
      <c r="I32" s="86">
        <f>19*0.5</f>
        <v>9.5</v>
      </c>
    </row>
    <row r="33" spans="1:9" s="55" customFormat="1" ht="14.25">
      <c r="A33" s="33" t="s">
        <v>99</v>
      </c>
      <c r="B33" s="61" t="s">
        <v>1539</v>
      </c>
      <c r="C33" s="33"/>
      <c r="D33" s="33"/>
      <c r="E33" s="33"/>
      <c r="F33" s="33"/>
      <c r="G33" s="33"/>
      <c r="H33" s="33"/>
      <c r="I33" s="36">
        <f>SUM(I34:I35)</f>
        <v>1019.2</v>
      </c>
    </row>
    <row r="34" spans="1:9" ht="14.25">
      <c r="A34" s="33">
        <v>1</v>
      </c>
      <c r="B34" s="61" t="s">
        <v>1540</v>
      </c>
      <c r="C34" s="33" t="s">
        <v>1506</v>
      </c>
      <c r="D34" s="84"/>
      <c r="E34" s="84"/>
      <c r="F34" s="33" t="s">
        <v>16</v>
      </c>
      <c r="G34" s="33">
        <v>2017</v>
      </c>
      <c r="H34" s="80" t="s">
        <v>1541</v>
      </c>
      <c r="I34" s="36">
        <f>183*4.9</f>
        <v>896.7</v>
      </c>
    </row>
    <row r="35" spans="1:9" ht="14.25">
      <c r="A35" s="33">
        <v>2</v>
      </c>
      <c r="B35" s="61" t="s">
        <v>1542</v>
      </c>
      <c r="C35" s="33" t="s">
        <v>1506</v>
      </c>
      <c r="D35" s="84"/>
      <c r="E35" s="84"/>
      <c r="F35" s="33" t="s">
        <v>16</v>
      </c>
      <c r="G35" s="33">
        <v>2018</v>
      </c>
      <c r="H35" s="80" t="s">
        <v>1543</v>
      </c>
      <c r="I35" s="36">
        <f>25*4.9</f>
        <v>122.5</v>
      </c>
    </row>
    <row r="36" spans="1:9" s="55" customFormat="1" ht="14.25">
      <c r="A36" s="33" t="s">
        <v>212</v>
      </c>
      <c r="B36" s="61" t="s">
        <v>1544</v>
      </c>
      <c r="C36" s="33"/>
      <c r="D36" s="84"/>
      <c r="E36" s="84"/>
      <c r="F36" s="33"/>
      <c r="G36" s="84"/>
      <c r="H36" s="80" t="s">
        <v>1545</v>
      </c>
      <c r="I36" s="86">
        <f>SUM(I37:I39)</f>
        <v>156</v>
      </c>
    </row>
    <row r="37" spans="1:9" ht="14.25">
      <c r="A37" s="33">
        <v>1</v>
      </c>
      <c r="B37" s="61" t="s">
        <v>1546</v>
      </c>
      <c r="C37" s="33" t="s">
        <v>1506</v>
      </c>
      <c r="D37" s="60"/>
      <c r="E37" s="60"/>
      <c r="F37" s="33" t="s">
        <v>16</v>
      </c>
      <c r="G37" s="33">
        <v>2016</v>
      </c>
      <c r="H37" s="80" t="s">
        <v>1547</v>
      </c>
      <c r="I37" s="86">
        <f>3*25</f>
        <v>75</v>
      </c>
    </row>
    <row r="38" spans="1:9" ht="14.25">
      <c r="A38" s="33">
        <v>2</v>
      </c>
      <c r="B38" s="61" t="s">
        <v>1548</v>
      </c>
      <c r="C38" s="33" t="s">
        <v>1506</v>
      </c>
      <c r="D38" s="60"/>
      <c r="E38" s="60"/>
      <c r="F38" s="33" t="s">
        <v>16</v>
      </c>
      <c r="G38" s="33">
        <v>2017</v>
      </c>
      <c r="H38" s="80" t="s">
        <v>1549</v>
      </c>
      <c r="I38" s="86">
        <f>16*3</f>
        <v>48</v>
      </c>
    </row>
    <row r="39" spans="1:9" ht="14.25">
      <c r="A39" s="33">
        <v>3</v>
      </c>
      <c r="B39" s="61" t="s">
        <v>1550</v>
      </c>
      <c r="C39" s="33" t="s">
        <v>1506</v>
      </c>
      <c r="D39" s="60"/>
      <c r="E39" s="60"/>
      <c r="F39" s="33" t="s">
        <v>16</v>
      </c>
      <c r="G39" s="33">
        <v>2018</v>
      </c>
      <c r="H39" s="80" t="s">
        <v>1551</v>
      </c>
      <c r="I39" s="86">
        <f>11*3</f>
        <v>33</v>
      </c>
    </row>
    <row r="40" spans="1:9" s="55" customFormat="1" ht="14.25">
      <c r="A40" s="33" t="s">
        <v>225</v>
      </c>
      <c r="B40" s="61" t="s">
        <v>1552</v>
      </c>
      <c r="C40" s="60"/>
      <c r="D40" s="60"/>
      <c r="E40" s="60"/>
      <c r="F40" s="60"/>
      <c r="G40" s="60"/>
      <c r="H40" s="60"/>
      <c r="I40" s="86">
        <f>SUM(I41:I46)</f>
        <v>750</v>
      </c>
    </row>
    <row r="41" spans="1:9" ht="14.25">
      <c r="A41" s="33">
        <v>1</v>
      </c>
      <c r="B41" s="61" t="s">
        <v>1553</v>
      </c>
      <c r="C41" s="33" t="s">
        <v>1506</v>
      </c>
      <c r="D41" s="60"/>
      <c r="E41" s="60"/>
      <c r="F41" s="33" t="s">
        <v>16</v>
      </c>
      <c r="G41" s="33">
        <v>2016</v>
      </c>
      <c r="H41" s="60" t="s">
        <v>1554</v>
      </c>
      <c r="I41" s="86">
        <f aca="true" t="shared" si="1" ref="I41:I46">25*1000*0.005</f>
        <v>125</v>
      </c>
    </row>
    <row r="42" spans="1:9" ht="14.25">
      <c r="A42" s="33">
        <v>2</v>
      </c>
      <c r="B42" s="61" t="s">
        <v>1555</v>
      </c>
      <c r="C42" s="33" t="s">
        <v>1506</v>
      </c>
      <c r="D42" s="60"/>
      <c r="E42" s="60"/>
      <c r="F42" s="33" t="s">
        <v>16</v>
      </c>
      <c r="G42" s="33">
        <v>2016</v>
      </c>
      <c r="H42" s="60" t="s">
        <v>1554</v>
      </c>
      <c r="I42" s="86">
        <f t="shared" si="1"/>
        <v>125</v>
      </c>
    </row>
    <row r="43" spans="1:9" ht="14.25">
      <c r="A43" s="33">
        <v>3</v>
      </c>
      <c r="B43" s="61" t="s">
        <v>1556</v>
      </c>
      <c r="C43" s="33" t="s">
        <v>1506</v>
      </c>
      <c r="D43" s="60"/>
      <c r="E43" s="60"/>
      <c r="F43" s="33" t="s">
        <v>16</v>
      </c>
      <c r="G43" s="33">
        <v>2017</v>
      </c>
      <c r="H43" s="60" t="s">
        <v>1554</v>
      </c>
      <c r="I43" s="86">
        <f t="shared" si="1"/>
        <v>125</v>
      </c>
    </row>
    <row r="44" spans="1:9" ht="14.25">
      <c r="A44" s="33">
        <v>4</v>
      </c>
      <c r="B44" s="61" t="s">
        <v>1557</v>
      </c>
      <c r="C44" s="33" t="s">
        <v>1506</v>
      </c>
      <c r="D44" s="60"/>
      <c r="E44" s="60"/>
      <c r="F44" s="33" t="s">
        <v>16</v>
      </c>
      <c r="G44" s="33">
        <v>2017</v>
      </c>
      <c r="H44" s="60" t="s">
        <v>1554</v>
      </c>
      <c r="I44" s="86">
        <f t="shared" si="1"/>
        <v>125</v>
      </c>
    </row>
    <row r="45" spans="1:9" ht="14.25">
      <c r="A45" s="33">
        <v>5</v>
      </c>
      <c r="B45" s="61" t="s">
        <v>1558</v>
      </c>
      <c r="C45" s="33" t="s">
        <v>1506</v>
      </c>
      <c r="D45" s="60"/>
      <c r="E45" s="60"/>
      <c r="F45" s="33" t="s">
        <v>16</v>
      </c>
      <c r="G45" s="33">
        <v>2018</v>
      </c>
      <c r="H45" s="60" t="s">
        <v>1554</v>
      </c>
      <c r="I45" s="86">
        <f t="shared" si="1"/>
        <v>125</v>
      </c>
    </row>
    <row r="46" spans="1:9" ht="14.25">
      <c r="A46" s="33">
        <v>6</v>
      </c>
      <c r="B46" s="61" t="s">
        <v>1559</v>
      </c>
      <c r="C46" s="33" t="s">
        <v>1506</v>
      </c>
      <c r="D46" s="60"/>
      <c r="E46" s="60"/>
      <c r="F46" s="33" t="s">
        <v>16</v>
      </c>
      <c r="G46" s="33">
        <v>2018</v>
      </c>
      <c r="H46" s="60" t="s">
        <v>1554</v>
      </c>
      <c r="I46" s="86">
        <f t="shared" si="1"/>
        <v>125</v>
      </c>
    </row>
    <row r="47" ht="14.25">
      <c r="I47" s="55">
        <f>SUBTOTAL(9,I4:I46)</f>
        <v>20207.1</v>
      </c>
    </row>
  </sheetData>
  <mergeCells count="10">
    <mergeCell ref="A1:I1"/>
    <mergeCell ref="D2:E2"/>
    <mergeCell ref="A4:B4"/>
    <mergeCell ref="A2:A3"/>
    <mergeCell ref="B2:B3"/>
    <mergeCell ref="C2:C3"/>
    <mergeCell ref="F2:F3"/>
    <mergeCell ref="G2:G3"/>
    <mergeCell ref="H2:H3"/>
    <mergeCell ref="I2:I3"/>
  </mergeCells>
  <printOptions horizontalCentered="1"/>
  <pageMargins left="0.24" right="0.16" top="0.98" bottom="0.81" header="0.51" footer="0.34"/>
  <pageSetup horizontalDpi="600" verticalDpi="600" orientation="landscape" paperSize="9"/>
</worksheet>
</file>

<file path=xl/worksheets/sheet12.xml><?xml version="1.0" encoding="utf-8"?>
<worksheet xmlns="http://schemas.openxmlformats.org/spreadsheetml/2006/main" xmlns:r="http://schemas.openxmlformats.org/officeDocument/2006/relationships">
  <dimension ref="A1:H29"/>
  <sheetViews>
    <sheetView zoomScaleSheetLayoutView="100" workbookViewId="0" topLeftCell="A1">
      <selection activeCell="H6" sqref="H6"/>
    </sheetView>
  </sheetViews>
  <sheetFormatPr defaultColWidth="9.00390625" defaultColWidthPt="54" defaultRowHeight="14.25"/>
  <cols>
    <col min="1" max="1" width="6.375" widthPt="38.25" style="0" customWidth="1"/>
    <col min="2" max="2" width="20.625" widthPt="123.75" style="0" customWidth="1"/>
    <col min="7" max="7" width="46.125" widthPt="276.75" style="0" customWidth="1"/>
    <col min="8" max="8" width="11.25390625" widthPt="67.5" style="0" customWidth="1"/>
  </cols>
  <sheetData>
    <row r="1" spans="1:8" ht="14.25">
      <c r="A1" s="38" t="s">
        <v>1560</v>
      </c>
      <c r="B1" s="39"/>
      <c r="C1" s="38"/>
      <c r="D1" s="38"/>
      <c r="E1" s="38"/>
      <c r="F1" s="38"/>
      <c r="G1" s="39"/>
      <c r="H1" s="38"/>
    </row>
    <row r="2" spans="1:8" ht="14.25">
      <c r="A2" s="33" t="s">
        <v>1</v>
      </c>
      <c r="B2" s="40" t="s">
        <v>2</v>
      </c>
      <c r="C2" s="40" t="s">
        <v>128</v>
      </c>
      <c r="D2" s="40"/>
      <c r="E2" s="40" t="s">
        <v>4</v>
      </c>
      <c r="F2" s="40" t="s">
        <v>5</v>
      </c>
      <c r="G2" s="40" t="s">
        <v>6</v>
      </c>
      <c r="H2" s="33" t="s">
        <v>7</v>
      </c>
    </row>
    <row r="3" spans="1:8" ht="14.25">
      <c r="A3" s="33"/>
      <c r="B3" s="40"/>
      <c r="C3" s="40" t="s">
        <v>131</v>
      </c>
      <c r="D3" s="40" t="s">
        <v>132</v>
      </c>
      <c r="E3" s="40"/>
      <c r="F3" s="40"/>
      <c r="G3" s="40"/>
      <c r="H3" s="33"/>
    </row>
    <row r="4" spans="1:8" ht="14.25">
      <c r="A4" s="46" t="s">
        <v>12</v>
      </c>
      <c r="B4" s="46"/>
      <c r="C4" s="45"/>
      <c r="D4" s="45"/>
      <c r="E4" s="45"/>
      <c r="F4" s="45"/>
      <c r="G4" s="45"/>
      <c r="H4" s="47">
        <f>SUM(H5:H8)</f>
        <v>728</v>
      </c>
    </row>
    <row r="5" spans="1:8" ht="14.25">
      <c r="A5" s="74">
        <v>1</v>
      </c>
      <c r="B5" s="80" t="s">
        <v>1561</v>
      </c>
      <c r="C5" s="46"/>
      <c r="D5" s="46"/>
      <c r="E5" s="74" t="s">
        <v>16</v>
      </c>
      <c r="F5" s="46">
        <v>2016</v>
      </c>
      <c r="G5" s="45" t="s">
        <v>1562</v>
      </c>
      <c r="H5" s="47">
        <v>500</v>
      </c>
    </row>
    <row r="6" spans="1:8" ht="14.25">
      <c r="A6" s="74">
        <v>2</v>
      </c>
      <c r="B6" s="80" t="s">
        <v>1563</v>
      </c>
      <c r="C6" s="46"/>
      <c r="D6" s="46"/>
      <c r="E6" s="74" t="s">
        <v>16</v>
      </c>
      <c r="F6" s="46">
        <v>2016</v>
      </c>
      <c r="G6" s="81" t="s">
        <v>1564</v>
      </c>
      <c r="H6" s="47">
        <v>50</v>
      </c>
    </row>
    <row r="7" spans="1:8" ht="14.25">
      <c r="A7" s="74">
        <v>3</v>
      </c>
      <c r="B7" s="50" t="s">
        <v>1565</v>
      </c>
      <c r="C7" s="46"/>
      <c r="D7" s="46"/>
      <c r="E7" s="74" t="s">
        <v>16</v>
      </c>
      <c r="F7" s="46">
        <v>2016</v>
      </c>
      <c r="G7" s="48" t="s">
        <v>1566</v>
      </c>
      <c r="H7" s="47">
        <v>30</v>
      </c>
    </row>
    <row r="8" spans="1:8" ht="14.25">
      <c r="A8" s="74">
        <v>4</v>
      </c>
      <c r="B8" s="50" t="s">
        <v>1567</v>
      </c>
      <c r="C8" s="46"/>
      <c r="D8" s="46"/>
      <c r="E8" s="74" t="s">
        <v>16</v>
      </c>
      <c r="F8" s="46">
        <v>2018</v>
      </c>
      <c r="G8" s="45" t="s">
        <v>1568</v>
      </c>
      <c r="H8" s="47">
        <v>148</v>
      </c>
    </row>
    <row r="9" spans="1:8" ht="14.25">
      <c r="A9" s="46"/>
      <c r="B9" s="45"/>
      <c r="C9" s="45"/>
      <c r="D9" s="45"/>
      <c r="E9" s="45"/>
      <c r="F9" s="45"/>
      <c r="G9" s="45"/>
      <c r="H9" s="45"/>
    </row>
    <row r="10" spans="1:8" ht="14.25">
      <c r="A10" s="46"/>
      <c r="B10" s="45"/>
      <c r="C10" s="45"/>
      <c r="D10" s="45"/>
      <c r="E10" s="45"/>
      <c r="F10" s="45"/>
      <c r="G10" s="45"/>
      <c r="H10" s="45"/>
    </row>
    <row r="11" spans="1:8" ht="14.25">
      <c r="A11" s="46"/>
      <c r="B11" s="45"/>
      <c r="C11" s="45"/>
      <c r="D11" s="45"/>
      <c r="E11" s="45"/>
      <c r="F11" s="45"/>
      <c r="G11" s="45"/>
      <c r="H11" s="45"/>
    </row>
    <row r="12" spans="1:8" ht="14.25">
      <c r="A12" s="46"/>
      <c r="B12" s="45"/>
      <c r="C12" s="45"/>
      <c r="D12" s="45"/>
      <c r="E12" s="45"/>
      <c r="F12" s="45"/>
      <c r="G12" s="45"/>
      <c r="H12" s="45"/>
    </row>
    <row r="13" spans="1:8" ht="14.25">
      <c r="A13" s="46"/>
      <c r="B13" s="45"/>
      <c r="C13" s="45"/>
      <c r="D13" s="45"/>
      <c r="E13" s="45"/>
      <c r="F13" s="45"/>
      <c r="G13" s="45"/>
      <c r="H13" s="45"/>
    </row>
    <row r="14" spans="1:8" ht="14.25">
      <c r="A14" s="46"/>
      <c r="B14" s="45"/>
      <c r="C14" s="45"/>
      <c r="D14" s="45"/>
      <c r="E14" s="45"/>
      <c r="F14" s="45"/>
      <c r="G14" s="45"/>
      <c r="H14" s="45"/>
    </row>
    <row r="15" spans="1:8" ht="14.25">
      <c r="A15" s="46"/>
      <c r="B15" s="45"/>
      <c r="C15" s="45"/>
      <c r="D15" s="45"/>
      <c r="E15" s="45"/>
      <c r="F15" s="45"/>
      <c r="G15" s="45"/>
      <c r="H15" s="45"/>
    </row>
    <row r="16" spans="1:8" ht="14.25">
      <c r="A16" s="46"/>
      <c r="B16" s="45"/>
      <c r="C16" s="45"/>
      <c r="D16" s="45"/>
      <c r="E16" s="45"/>
      <c r="F16" s="45"/>
      <c r="G16" s="45"/>
      <c r="H16" s="45"/>
    </row>
    <row r="17" spans="1:8" ht="14.25">
      <c r="A17" s="46"/>
      <c r="B17" s="45"/>
      <c r="C17" s="45"/>
      <c r="D17" s="45"/>
      <c r="E17" s="45"/>
      <c r="F17" s="45"/>
      <c r="G17" s="45"/>
      <c r="H17" s="45"/>
    </row>
    <row r="18" spans="1:8" ht="14.25">
      <c r="A18" s="46"/>
      <c r="B18" s="45"/>
      <c r="C18" s="45"/>
      <c r="D18" s="45"/>
      <c r="E18" s="45"/>
      <c r="F18" s="45"/>
      <c r="G18" s="45"/>
      <c r="H18" s="45"/>
    </row>
    <row r="19" spans="1:8" ht="14.25">
      <c r="A19" s="46"/>
      <c r="B19" s="45"/>
      <c r="C19" s="45"/>
      <c r="D19" s="45"/>
      <c r="E19" s="45"/>
      <c r="F19" s="45"/>
      <c r="G19" s="45"/>
      <c r="H19" s="45"/>
    </row>
    <row r="20" spans="1:8" ht="14.25">
      <c r="A20" s="46"/>
      <c r="B20" s="45"/>
      <c r="C20" s="45"/>
      <c r="D20" s="45"/>
      <c r="E20" s="45"/>
      <c r="F20" s="45"/>
      <c r="G20" s="45"/>
      <c r="H20" s="45"/>
    </row>
    <row r="21" spans="1:8" ht="14.25">
      <c r="A21" s="46"/>
      <c r="B21" s="45"/>
      <c r="C21" s="45"/>
      <c r="D21" s="45"/>
      <c r="E21" s="45"/>
      <c r="F21" s="45"/>
      <c r="G21" s="45"/>
      <c r="H21" s="45"/>
    </row>
    <row r="22" spans="1:8" ht="14.25">
      <c r="A22" s="46"/>
      <c r="B22" s="45"/>
      <c r="C22" s="45"/>
      <c r="D22" s="45"/>
      <c r="E22" s="45"/>
      <c r="F22" s="45"/>
      <c r="G22" s="45"/>
      <c r="H22" s="45"/>
    </row>
    <row r="23" spans="1:8" ht="14.25">
      <c r="A23" s="46"/>
      <c r="B23" s="45"/>
      <c r="C23" s="45"/>
      <c r="D23" s="45"/>
      <c r="E23" s="45"/>
      <c r="F23" s="45"/>
      <c r="G23" s="45"/>
      <c r="H23" s="45"/>
    </row>
    <row r="24" spans="1:8" ht="14.25">
      <c r="A24" s="46"/>
      <c r="B24" s="45"/>
      <c r="C24" s="45"/>
      <c r="D24" s="45"/>
      <c r="E24" s="45"/>
      <c r="F24" s="45"/>
      <c r="G24" s="45"/>
      <c r="H24" s="45"/>
    </row>
    <row r="25" spans="1:8" ht="14.25">
      <c r="A25" s="46"/>
      <c r="B25" s="45"/>
      <c r="C25" s="45"/>
      <c r="D25" s="45"/>
      <c r="E25" s="45"/>
      <c r="F25" s="45"/>
      <c r="G25" s="45"/>
      <c r="H25" s="45"/>
    </row>
    <row r="26" spans="1:8" ht="14.25">
      <c r="A26" s="46"/>
      <c r="B26" s="45"/>
      <c r="C26" s="45"/>
      <c r="D26" s="45"/>
      <c r="E26" s="45"/>
      <c r="F26" s="45"/>
      <c r="G26" s="45"/>
      <c r="H26" s="45"/>
    </row>
    <row r="27" spans="1:8" ht="14.25">
      <c r="A27" s="46"/>
      <c r="B27" s="45"/>
      <c r="C27" s="45"/>
      <c r="D27" s="45"/>
      <c r="E27" s="45"/>
      <c r="F27" s="45"/>
      <c r="G27" s="45"/>
      <c r="H27" s="45"/>
    </row>
    <row r="28" spans="1:8" ht="14.25">
      <c r="A28" s="46"/>
      <c r="B28" s="45"/>
      <c r="C28" s="45"/>
      <c r="D28" s="45"/>
      <c r="E28" s="45"/>
      <c r="F28" s="45"/>
      <c r="G28" s="45"/>
      <c r="H28" s="45"/>
    </row>
    <row r="29" spans="1:8" ht="14.25">
      <c r="A29" s="45"/>
      <c r="B29" s="45"/>
      <c r="C29" s="45"/>
      <c r="D29" s="45"/>
      <c r="E29" s="45"/>
      <c r="F29" s="45"/>
      <c r="G29" s="45"/>
      <c r="H29" s="45"/>
    </row>
  </sheetData>
  <mergeCells count="9">
    <mergeCell ref="A1:H1"/>
    <mergeCell ref="C2:D2"/>
    <mergeCell ref="A4:B4"/>
    <mergeCell ref="A2:A3"/>
    <mergeCell ref="B2:B3"/>
    <mergeCell ref="E2:E3"/>
    <mergeCell ref="F2:F3"/>
    <mergeCell ref="G2:G3"/>
    <mergeCell ref="H2:H3"/>
  </mergeCells>
  <printOptions horizontalCentered="1"/>
  <pageMargins left="0.24" right="0.16" top="0.98" bottom="0.98" header="0.51" footer="0.51"/>
  <pageSetup horizontalDpi="600" verticalDpi="600" orientation="landscape" paperSize="9"/>
</worksheet>
</file>

<file path=xl/worksheets/sheet13.xml><?xml version="1.0" encoding="utf-8"?>
<worksheet xmlns="http://schemas.openxmlformats.org/spreadsheetml/2006/main" xmlns:r="http://schemas.openxmlformats.org/officeDocument/2006/relationships">
  <dimension ref="A1:G24"/>
  <sheetViews>
    <sheetView workbookViewId="0" topLeftCell="A1">
      <selection activeCell="F12" sqref="F12"/>
    </sheetView>
  </sheetViews>
  <sheetFormatPr defaultColWidth="9.00390625" defaultColWidthPt="54" defaultRowHeight="14.25"/>
  <cols>
    <col min="1" max="1" width="4.75390625" widthPt="28.5" style="0" bestFit="1" customWidth="1"/>
    <col min="2" max="2" width="21.125" widthPt="126.75" style="0" customWidth="1"/>
    <col min="3" max="3" width="13.125" widthPt="78.75" style="0" bestFit="1" customWidth="1"/>
    <col min="6" max="6" width="64.75390625" widthPt="388.5" style="0" customWidth="1"/>
    <col min="7" max="7" width="11.375" widthPt="68.25" style="0" bestFit="1" customWidth="1"/>
  </cols>
  <sheetData>
    <row r="1" spans="1:7" ht="14.25">
      <c r="A1" s="76" t="s">
        <v>1569</v>
      </c>
      <c r="B1" s="76"/>
      <c r="C1" s="76"/>
      <c r="D1" s="76"/>
      <c r="E1" s="76"/>
      <c r="F1" s="76"/>
      <c r="G1" s="76"/>
    </row>
    <row r="2" spans="1:7" ht="14.25" customHeight="1">
      <c r="A2" s="33" t="s">
        <v>1</v>
      </c>
      <c r="B2" s="40" t="s">
        <v>1274</v>
      </c>
      <c r="C2" s="40" t="s">
        <v>128</v>
      </c>
      <c r="D2" s="40" t="s">
        <v>4</v>
      </c>
      <c r="E2" s="40" t="s">
        <v>5</v>
      </c>
      <c r="F2" s="40" t="s">
        <v>6</v>
      </c>
      <c r="G2" s="33" t="s">
        <v>7</v>
      </c>
    </row>
    <row r="3" spans="1:7" ht="14.25">
      <c r="A3" s="77" t="s">
        <v>12</v>
      </c>
      <c r="B3" s="78"/>
      <c r="C3" s="40"/>
      <c r="D3" s="40"/>
      <c r="E3" s="40"/>
      <c r="F3" s="40"/>
      <c r="G3" s="47">
        <f>SUM(G4:G8)</f>
        <v>4822.73</v>
      </c>
    </row>
    <row r="4" spans="1:7" ht="14.25">
      <c r="A4" s="40">
        <v>1</v>
      </c>
      <c r="B4" s="79" t="s">
        <v>1570</v>
      </c>
      <c r="C4" s="40">
        <v>26148</v>
      </c>
      <c r="D4" s="40"/>
      <c r="E4" s="40">
        <v>2016</v>
      </c>
      <c r="F4" s="79" t="s">
        <v>1571</v>
      </c>
      <c r="G4" s="47">
        <v>928.41</v>
      </c>
    </row>
    <row r="5" spans="1:7" ht="14.25">
      <c r="A5" s="40">
        <v>2</v>
      </c>
      <c r="B5" s="79" t="s">
        <v>1570</v>
      </c>
      <c r="C5" s="40">
        <v>26148</v>
      </c>
      <c r="D5" s="40"/>
      <c r="E5" s="40">
        <v>2017</v>
      </c>
      <c r="F5" s="79" t="s">
        <v>1571</v>
      </c>
      <c r="G5" s="47">
        <v>928.41</v>
      </c>
    </row>
    <row r="6" spans="1:7" ht="14.25">
      <c r="A6" s="40">
        <v>3</v>
      </c>
      <c r="B6" s="79" t="s">
        <v>1570</v>
      </c>
      <c r="C6" s="40">
        <v>26148</v>
      </c>
      <c r="D6" s="40"/>
      <c r="E6" s="40">
        <v>2018</v>
      </c>
      <c r="F6" s="79" t="s">
        <v>1571</v>
      </c>
      <c r="G6" s="47">
        <v>928.41</v>
      </c>
    </row>
    <row r="7" spans="1:7" ht="14.25">
      <c r="A7" s="40">
        <v>4</v>
      </c>
      <c r="B7" s="79" t="s">
        <v>1570</v>
      </c>
      <c r="C7" s="40">
        <v>26148</v>
      </c>
      <c r="D7" s="40"/>
      <c r="E7" s="40">
        <v>2019</v>
      </c>
      <c r="F7" s="79" t="s">
        <v>1571</v>
      </c>
      <c r="G7" s="47">
        <f>871.2+56.44+45.73+12.94+32.44</f>
        <v>1018.75</v>
      </c>
    </row>
    <row r="8" spans="1:7" ht="14.25">
      <c r="A8" s="40">
        <v>5</v>
      </c>
      <c r="B8" s="79" t="s">
        <v>1570</v>
      </c>
      <c r="C8" s="40">
        <v>26148</v>
      </c>
      <c r="D8" s="40"/>
      <c r="E8" s="40">
        <v>2020</v>
      </c>
      <c r="F8" s="79" t="s">
        <v>1571</v>
      </c>
      <c r="G8" s="47">
        <f>871.2+56.44+45.73+12.94+32.44</f>
        <v>1018.75</v>
      </c>
    </row>
    <row r="9" spans="1:7" ht="14.25">
      <c r="A9" s="40"/>
      <c r="B9" s="40"/>
      <c r="C9" s="40"/>
      <c r="D9" s="40"/>
      <c r="E9" s="40"/>
      <c r="F9" s="40"/>
      <c r="G9" s="40"/>
    </row>
    <row r="10" spans="1:7" ht="14.25">
      <c r="A10" s="40"/>
      <c r="B10" s="40"/>
      <c r="C10" s="40"/>
      <c r="D10" s="40"/>
      <c r="E10" s="40"/>
      <c r="F10" s="40"/>
      <c r="G10" s="40"/>
    </row>
    <row r="11" spans="1:7" ht="14.25">
      <c r="A11" s="40"/>
      <c r="B11" s="40"/>
      <c r="C11" s="40"/>
      <c r="D11" s="40"/>
      <c r="E11" s="40"/>
      <c r="F11" s="40"/>
      <c r="G11" s="40"/>
    </row>
    <row r="12" spans="1:7" ht="14.25">
      <c r="A12" s="40"/>
      <c r="B12" s="40"/>
      <c r="C12" s="40"/>
      <c r="D12" s="40"/>
      <c r="E12" s="40"/>
      <c r="F12" s="40"/>
      <c r="G12" s="40"/>
    </row>
    <row r="13" spans="1:7" ht="14.25">
      <c r="A13" s="40"/>
      <c r="B13" s="40"/>
      <c r="C13" s="40"/>
      <c r="D13" s="40"/>
      <c r="E13" s="40"/>
      <c r="F13" s="40"/>
      <c r="G13" s="40"/>
    </row>
    <row r="14" spans="1:7" ht="14.25">
      <c r="A14" s="40"/>
      <c r="B14" s="40"/>
      <c r="C14" s="40"/>
      <c r="D14" s="40"/>
      <c r="E14" s="40"/>
      <c r="F14" s="40"/>
      <c r="G14" s="40"/>
    </row>
    <row r="15" spans="1:7" ht="14.25">
      <c r="A15" s="40"/>
      <c r="B15" s="40"/>
      <c r="C15" s="40"/>
      <c r="D15" s="40"/>
      <c r="E15" s="40"/>
      <c r="F15" s="40"/>
      <c r="G15" s="40"/>
    </row>
    <row r="16" spans="1:7" ht="14.25">
      <c r="A16" s="40"/>
      <c r="B16" s="40"/>
      <c r="C16" s="40"/>
      <c r="D16" s="40"/>
      <c r="E16" s="40"/>
      <c r="F16" s="40"/>
      <c r="G16" s="40"/>
    </row>
    <row r="17" spans="1:7" ht="14.25">
      <c r="A17" s="40"/>
      <c r="B17" s="40"/>
      <c r="C17" s="40"/>
      <c r="D17" s="40"/>
      <c r="E17" s="40"/>
      <c r="F17" s="40"/>
      <c r="G17" s="40"/>
    </row>
    <row r="18" spans="1:7" ht="14.25">
      <c r="A18" s="40"/>
      <c r="B18" s="40"/>
      <c r="C18" s="40"/>
      <c r="D18" s="40"/>
      <c r="E18" s="40"/>
      <c r="F18" s="40"/>
      <c r="G18" s="40"/>
    </row>
    <row r="19" spans="1:7" ht="14.25">
      <c r="A19" s="40"/>
      <c r="B19" s="40"/>
      <c r="C19" s="40"/>
      <c r="D19" s="40"/>
      <c r="E19" s="40"/>
      <c r="F19" s="40"/>
      <c r="G19" s="40"/>
    </row>
    <row r="20" spans="1:7" ht="14.25">
      <c r="A20" s="40"/>
      <c r="B20" s="40"/>
      <c r="C20" s="40"/>
      <c r="D20" s="40"/>
      <c r="E20" s="40"/>
      <c r="F20" s="40"/>
      <c r="G20" s="40"/>
    </row>
    <row r="21" spans="1:7" ht="14.25">
      <c r="A21" s="40"/>
      <c r="B21" s="40"/>
      <c r="C21" s="40"/>
      <c r="D21" s="40"/>
      <c r="E21" s="40"/>
      <c r="F21" s="40"/>
      <c r="G21" s="40"/>
    </row>
    <row r="22" spans="1:7" ht="14.25">
      <c r="A22" s="40"/>
      <c r="B22" s="40"/>
      <c r="C22" s="40"/>
      <c r="D22" s="40"/>
      <c r="E22" s="40"/>
      <c r="F22" s="40"/>
      <c r="G22" s="40"/>
    </row>
    <row r="23" spans="1:7" ht="14.25">
      <c r="A23" s="40"/>
      <c r="B23" s="40"/>
      <c r="C23" s="40"/>
      <c r="D23" s="40"/>
      <c r="E23" s="40"/>
      <c r="F23" s="40"/>
      <c r="G23" s="40"/>
    </row>
    <row r="24" spans="1:7" ht="14.25">
      <c r="A24" s="40"/>
      <c r="B24" s="40"/>
      <c r="C24" s="40"/>
      <c r="D24" s="40"/>
      <c r="E24" s="40"/>
      <c r="F24" s="40"/>
      <c r="G24" s="40"/>
    </row>
  </sheetData>
  <mergeCells count="2">
    <mergeCell ref="A1:G1"/>
    <mergeCell ref="A3:B3"/>
  </mergeCells>
  <printOptions horizontalCentered="1"/>
  <pageMargins left="0.24" right="0.16" top="0.98" bottom="0.98" header="0.51" footer="0.51"/>
  <pageSetup horizontalDpi="600" verticalDpi="600" orientation="landscape" paperSize="9"/>
</worksheet>
</file>

<file path=xl/worksheets/sheet14.xml><?xml version="1.0" encoding="utf-8"?>
<worksheet xmlns="http://schemas.openxmlformats.org/spreadsheetml/2006/main" xmlns:r="http://schemas.openxmlformats.org/officeDocument/2006/relationships">
  <dimension ref="A1:I162"/>
  <sheetViews>
    <sheetView zoomScaleSheetLayoutView="100" workbookViewId="0" topLeftCell="A1">
      <selection activeCell="H140" sqref="H140"/>
    </sheetView>
  </sheetViews>
  <sheetFormatPr defaultColWidth="9.00390625" defaultColWidthPt="54" defaultRowHeight="14.25"/>
  <cols>
    <col min="1" max="1" width="9.00390625" widthPt="54" style="55" customWidth="1"/>
    <col min="2" max="2" width="14.75390625" widthPt="88.5" style="55" customWidth="1"/>
    <col min="3" max="5" width="7.75390625" widthPt="46.5" style="55" customWidth="1"/>
    <col min="6" max="6" width="11.00390625" widthPt="66" style="55" customWidth="1"/>
    <col min="7" max="7" width="9.00390625" widthPt="54" style="55" customWidth="1"/>
    <col min="8" max="8" width="55.75390625" widthPt="334.5" style="55" customWidth="1"/>
    <col min="9" max="9" width="11.25390625" widthPt="67.5" style="55" customWidth="1"/>
    <col min="10" max="16384" width="9.00390625" widthPt="54" style="55" customWidth="1"/>
  </cols>
  <sheetData>
    <row r="1" spans="1:9" ht="14.25">
      <c r="A1" s="57" t="s">
        <v>1572</v>
      </c>
      <c r="B1" s="57"/>
      <c r="C1" s="57"/>
      <c r="D1" s="57"/>
      <c r="E1" s="57"/>
      <c r="F1" s="57"/>
      <c r="G1" s="57"/>
      <c r="H1" s="57"/>
      <c r="I1" s="57"/>
    </row>
    <row r="2" spans="1:9" ht="14.25">
      <c r="A2" s="33" t="s">
        <v>1</v>
      </c>
      <c r="B2" s="40" t="s">
        <v>1573</v>
      </c>
      <c r="C2" s="40" t="s">
        <v>385</v>
      </c>
      <c r="D2" s="40" t="s">
        <v>128</v>
      </c>
      <c r="E2" s="40"/>
      <c r="F2" s="40" t="s">
        <v>4</v>
      </c>
      <c r="G2" s="40" t="s">
        <v>5</v>
      </c>
      <c r="H2" s="40" t="s">
        <v>6</v>
      </c>
      <c r="I2" s="33" t="s">
        <v>7</v>
      </c>
    </row>
    <row r="3" spans="1:9" ht="14.25">
      <c r="A3" s="33"/>
      <c r="B3" s="40"/>
      <c r="C3" s="40"/>
      <c r="D3" s="40" t="s">
        <v>131</v>
      </c>
      <c r="E3" s="40" t="s">
        <v>132</v>
      </c>
      <c r="F3" s="40"/>
      <c r="G3" s="40"/>
      <c r="H3" s="40"/>
      <c r="I3" s="33"/>
    </row>
    <row r="4" spans="1:9" ht="14.25">
      <c r="A4" s="58" t="s">
        <v>12</v>
      </c>
      <c r="B4" s="59"/>
      <c r="C4" s="60"/>
      <c r="D4" s="60"/>
      <c r="E4" s="60"/>
      <c r="F4" s="60"/>
      <c r="G4" s="60"/>
      <c r="H4" s="60"/>
      <c r="I4" s="36">
        <f>I5+I19+I34+I42+I49+I57+I64+I73+I79+I90+I98+I103+I111+I122+I138+I146+I153+I159+I161</f>
        <v>581.5</v>
      </c>
    </row>
    <row r="5" spans="1:9" s="55" customFormat="1" ht="14.25">
      <c r="A5" s="33" t="s">
        <v>13</v>
      </c>
      <c r="B5" s="61" t="s">
        <v>253</v>
      </c>
      <c r="C5" s="33"/>
      <c r="D5" s="33"/>
      <c r="E5" s="33"/>
      <c r="F5" s="33"/>
      <c r="G5" s="33"/>
      <c r="H5" s="61"/>
      <c r="I5" s="36">
        <f>SUM(I6:I18)</f>
        <v>55.8</v>
      </c>
    </row>
    <row r="6" spans="1:9" ht="14.25">
      <c r="A6" s="33">
        <v>1</v>
      </c>
      <c r="B6" s="62" t="s">
        <v>467</v>
      </c>
      <c r="C6" s="33"/>
      <c r="D6" s="33"/>
      <c r="E6" s="33"/>
      <c r="F6" s="49" t="s">
        <v>16</v>
      </c>
      <c r="G6" s="33">
        <v>2016</v>
      </c>
      <c r="H6" s="50" t="s">
        <v>1574</v>
      </c>
      <c r="I6" s="36">
        <v>2</v>
      </c>
    </row>
    <row r="7" spans="1:9" ht="24">
      <c r="A7" s="33">
        <v>2</v>
      </c>
      <c r="B7" s="62" t="s">
        <v>469</v>
      </c>
      <c r="C7" s="33"/>
      <c r="D7" s="33"/>
      <c r="E7" s="33"/>
      <c r="F7" s="49" t="s">
        <v>1575</v>
      </c>
      <c r="G7" s="33">
        <v>2016</v>
      </c>
      <c r="H7" s="50" t="s">
        <v>1576</v>
      </c>
      <c r="I7" s="36">
        <v>6.5</v>
      </c>
    </row>
    <row r="8" spans="1:9" ht="14.25">
      <c r="A8" s="33">
        <v>3</v>
      </c>
      <c r="B8" s="61" t="s">
        <v>481</v>
      </c>
      <c r="C8" s="33"/>
      <c r="D8" s="33"/>
      <c r="E8" s="33"/>
      <c r="F8" s="49" t="s">
        <v>16</v>
      </c>
      <c r="G8" s="33">
        <v>2017</v>
      </c>
      <c r="H8" s="50" t="s">
        <v>1574</v>
      </c>
      <c r="I8" s="36">
        <v>2</v>
      </c>
    </row>
    <row r="9" spans="1:9" ht="14.25">
      <c r="A9" s="33">
        <v>4</v>
      </c>
      <c r="B9" s="62" t="s">
        <v>473</v>
      </c>
      <c r="C9" s="33"/>
      <c r="D9" s="33"/>
      <c r="E9" s="33"/>
      <c r="F9" s="49" t="s">
        <v>16</v>
      </c>
      <c r="G9" s="33">
        <v>2017</v>
      </c>
      <c r="H9" s="50" t="s">
        <v>1574</v>
      </c>
      <c r="I9" s="36">
        <v>2</v>
      </c>
    </row>
    <row r="10" spans="1:9" ht="24">
      <c r="A10" s="33">
        <v>5</v>
      </c>
      <c r="B10" s="62" t="s">
        <v>1577</v>
      </c>
      <c r="C10" s="33"/>
      <c r="D10" s="33"/>
      <c r="E10" s="33"/>
      <c r="F10" s="49" t="s">
        <v>1575</v>
      </c>
      <c r="G10" s="33">
        <v>2017</v>
      </c>
      <c r="H10" s="50" t="s">
        <v>1576</v>
      </c>
      <c r="I10" s="36">
        <v>10.3</v>
      </c>
    </row>
    <row r="11" spans="1:9" ht="14.25">
      <c r="A11" s="33">
        <v>6</v>
      </c>
      <c r="B11" s="62" t="s">
        <v>475</v>
      </c>
      <c r="C11" s="33"/>
      <c r="D11" s="33"/>
      <c r="E11" s="33"/>
      <c r="F11" s="49" t="s">
        <v>16</v>
      </c>
      <c r="G11" s="33">
        <v>2017</v>
      </c>
      <c r="H11" s="50" t="s">
        <v>1574</v>
      </c>
      <c r="I11" s="36">
        <v>2</v>
      </c>
    </row>
    <row r="12" spans="1:9" ht="24">
      <c r="A12" s="33">
        <v>7</v>
      </c>
      <c r="B12" s="62" t="s">
        <v>1342</v>
      </c>
      <c r="C12" s="33"/>
      <c r="D12" s="33"/>
      <c r="E12" s="33"/>
      <c r="F12" s="49" t="s">
        <v>16</v>
      </c>
      <c r="G12" s="33">
        <v>2017</v>
      </c>
      <c r="H12" s="50" t="s">
        <v>1578</v>
      </c>
      <c r="I12" s="36">
        <v>2</v>
      </c>
    </row>
    <row r="13" spans="1:9" ht="14.25">
      <c r="A13" s="33">
        <v>8</v>
      </c>
      <c r="B13" s="63" t="s">
        <v>479</v>
      </c>
      <c r="C13" s="64"/>
      <c r="D13" s="33"/>
      <c r="E13" s="33"/>
      <c r="F13" s="49" t="s">
        <v>16</v>
      </c>
      <c r="G13" s="33">
        <v>2018</v>
      </c>
      <c r="H13" s="50" t="s">
        <v>1574</v>
      </c>
      <c r="I13" s="36">
        <v>8</v>
      </c>
    </row>
    <row r="14" spans="1:9" ht="14.25">
      <c r="A14" s="33">
        <v>9</v>
      </c>
      <c r="B14" s="65" t="s">
        <v>710</v>
      </c>
      <c r="C14" s="66"/>
      <c r="D14" s="33"/>
      <c r="E14" s="33"/>
      <c r="F14" s="49" t="s">
        <v>16</v>
      </c>
      <c r="G14" s="33">
        <v>2018</v>
      </c>
      <c r="H14" s="50" t="s">
        <v>1574</v>
      </c>
      <c r="I14" s="36">
        <v>7</v>
      </c>
    </row>
    <row r="15" spans="1:9" ht="24">
      <c r="A15" s="33">
        <v>10</v>
      </c>
      <c r="B15" s="65" t="s">
        <v>1079</v>
      </c>
      <c r="C15" s="66"/>
      <c r="D15" s="33"/>
      <c r="E15" s="33"/>
      <c r="F15" s="49" t="s">
        <v>1575</v>
      </c>
      <c r="G15" s="33">
        <v>2018</v>
      </c>
      <c r="H15" s="50" t="s">
        <v>1579</v>
      </c>
      <c r="I15" s="36">
        <v>2</v>
      </c>
    </row>
    <row r="16" spans="1:9" ht="14.25">
      <c r="A16" s="33">
        <v>11</v>
      </c>
      <c r="B16" s="65" t="s">
        <v>1081</v>
      </c>
      <c r="C16" s="66"/>
      <c r="D16" s="33"/>
      <c r="E16" s="33"/>
      <c r="F16" s="49" t="s">
        <v>16</v>
      </c>
      <c r="G16" s="33">
        <v>2018</v>
      </c>
      <c r="H16" s="50" t="s">
        <v>1574</v>
      </c>
      <c r="I16" s="36">
        <v>2</v>
      </c>
    </row>
    <row r="17" spans="1:9" ht="24">
      <c r="A17" s="33">
        <v>12</v>
      </c>
      <c r="B17" s="61" t="s">
        <v>1509</v>
      </c>
      <c r="C17" s="33"/>
      <c r="D17" s="33"/>
      <c r="E17" s="33"/>
      <c r="F17" s="49" t="s">
        <v>1575</v>
      </c>
      <c r="G17" s="33">
        <v>2019</v>
      </c>
      <c r="H17" s="50" t="s">
        <v>1579</v>
      </c>
      <c r="I17" s="36">
        <v>10</v>
      </c>
    </row>
    <row r="18" spans="1:9" ht="14.25">
      <c r="A18" s="33">
        <v>13</v>
      </c>
      <c r="B18" s="61" t="s">
        <v>471</v>
      </c>
      <c r="C18" s="33"/>
      <c r="D18" s="33"/>
      <c r="E18" s="33"/>
      <c r="F18" s="49"/>
      <c r="G18" s="33">
        <v>2019</v>
      </c>
      <c r="H18" s="50"/>
      <c r="I18" s="36"/>
    </row>
    <row r="19" spans="1:9" s="55" customFormat="1" ht="14.25">
      <c r="A19" s="33" t="s">
        <v>22</v>
      </c>
      <c r="B19" s="61" t="s">
        <v>273</v>
      </c>
      <c r="C19" s="33"/>
      <c r="D19" s="33"/>
      <c r="E19" s="33"/>
      <c r="F19" s="49"/>
      <c r="G19" s="33"/>
      <c r="H19" s="61"/>
      <c r="I19" s="36">
        <f>SUM(I20:I33)</f>
        <v>82</v>
      </c>
    </row>
    <row r="20" spans="1:9" ht="24">
      <c r="A20" s="33">
        <v>1</v>
      </c>
      <c r="B20" s="67" t="s">
        <v>274</v>
      </c>
      <c r="C20" s="33"/>
      <c r="D20" s="33"/>
      <c r="E20" s="33"/>
      <c r="F20" s="49" t="s">
        <v>1575</v>
      </c>
      <c r="G20" s="33">
        <v>2016</v>
      </c>
      <c r="H20" s="50" t="s">
        <v>1576</v>
      </c>
      <c r="I20" s="36">
        <v>6.5</v>
      </c>
    </row>
    <row r="21" spans="1:9" ht="24">
      <c r="A21" s="33">
        <v>2</v>
      </c>
      <c r="B21" s="67" t="s">
        <v>276</v>
      </c>
      <c r="C21" s="33"/>
      <c r="D21" s="33"/>
      <c r="E21" s="33"/>
      <c r="F21" s="49" t="s">
        <v>1575</v>
      </c>
      <c r="G21" s="33">
        <v>2016</v>
      </c>
      <c r="H21" s="50" t="s">
        <v>1576</v>
      </c>
      <c r="I21" s="36">
        <v>1.5</v>
      </c>
    </row>
    <row r="22" spans="1:9" ht="14.25">
      <c r="A22" s="33">
        <v>3</v>
      </c>
      <c r="B22" s="67" t="s">
        <v>278</v>
      </c>
      <c r="C22" s="33"/>
      <c r="D22" s="33"/>
      <c r="E22" s="33"/>
      <c r="F22" s="49" t="s">
        <v>16</v>
      </c>
      <c r="G22" s="33">
        <v>2017</v>
      </c>
      <c r="H22" s="50" t="s">
        <v>1574</v>
      </c>
      <c r="I22" s="36">
        <v>2</v>
      </c>
    </row>
    <row r="23" spans="1:9" ht="24">
      <c r="A23" s="33">
        <v>4</v>
      </c>
      <c r="B23" s="67" t="s">
        <v>284</v>
      </c>
      <c r="C23" s="33"/>
      <c r="D23" s="33"/>
      <c r="E23" s="33"/>
      <c r="F23" s="49" t="s">
        <v>1575</v>
      </c>
      <c r="G23" s="33">
        <v>2017</v>
      </c>
      <c r="H23" s="50" t="s">
        <v>1576</v>
      </c>
      <c r="I23" s="36">
        <v>6</v>
      </c>
    </row>
    <row r="24" spans="1:9" ht="14.25">
      <c r="A24" s="33">
        <v>5</v>
      </c>
      <c r="B24" s="63" t="s">
        <v>282</v>
      </c>
      <c r="C24" s="33"/>
      <c r="D24" s="33"/>
      <c r="E24" s="33"/>
      <c r="F24" s="49" t="s">
        <v>16</v>
      </c>
      <c r="G24" s="33">
        <v>2017</v>
      </c>
      <c r="H24" s="50" t="s">
        <v>1574</v>
      </c>
      <c r="I24" s="36">
        <v>2</v>
      </c>
    </row>
    <row r="25" spans="1:9" ht="14.25">
      <c r="A25" s="33">
        <v>6</v>
      </c>
      <c r="B25" s="68" t="s">
        <v>280</v>
      </c>
      <c r="C25" s="33"/>
      <c r="D25" s="33"/>
      <c r="E25" s="33"/>
      <c r="F25" s="49" t="s">
        <v>16</v>
      </c>
      <c r="G25" s="33">
        <v>2017</v>
      </c>
      <c r="H25" s="50" t="s">
        <v>1574</v>
      </c>
      <c r="I25" s="36">
        <v>2</v>
      </c>
    </row>
    <row r="26" spans="1:9" ht="24">
      <c r="A26" s="33">
        <v>7</v>
      </c>
      <c r="B26" s="68" t="s">
        <v>1580</v>
      </c>
      <c r="C26" s="33"/>
      <c r="D26" s="33"/>
      <c r="E26" s="33"/>
      <c r="F26" s="49" t="s">
        <v>1575</v>
      </c>
      <c r="G26" s="33">
        <v>2018</v>
      </c>
      <c r="H26" s="50" t="s">
        <v>1579</v>
      </c>
      <c r="I26" s="36">
        <v>7</v>
      </c>
    </row>
    <row r="27" spans="1:9" ht="14.25">
      <c r="A27" s="33">
        <v>8</v>
      </c>
      <c r="B27" s="68" t="s">
        <v>1581</v>
      </c>
      <c r="C27" s="33"/>
      <c r="D27" s="33"/>
      <c r="E27" s="33"/>
      <c r="F27" s="49" t="s">
        <v>16</v>
      </c>
      <c r="G27" s="33">
        <v>2018</v>
      </c>
      <c r="H27" s="50" t="s">
        <v>1574</v>
      </c>
      <c r="I27" s="36">
        <v>7</v>
      </c>
    </row>
    <row r="28" spans="1:9" ht="24">
      <c r="A28" s="33">
        <v>9</v>
      </c>
      <c r="B28" s="63" t="s">
        <v>1582</v>
      </c>
      <c r="C28" s="33"/>
      <c r="D28" s="33"/>
      <c r="E28" s="33"/>
      <c r="F28" s="49" t="s">
        <v>1575</v>
      </c>
      <c r="G28" s="33">
        <v>2018</v>
      </c>
      <c r="H28" s="50" t="s">
        <v>1579</v>
      </c>
      <c r="I28" s="36">
        <v>7</v>
      </c>
    </row>
    <row r="29" spans="1:9" ht="24">
      <c r="A29" s="33">
        <v>10</v>
      </c>
      <c r="B29" s="63" t="s">
        <v>1583</v>
      </c>
      <c r="C29" s="33"/>
      <c r="D29" s="33"/>
      <c r="E29" s="33"/>
      <c r="F29" s="49" t="s">
        <v>1575</v>
      </c>
      <c r="G29" s="33">
        <v>2018</v>
      </c>
      <c r="H29" s="50" t="s">
        <v>1579</v>
      </c>
      <c r="I29" s="36">
        <v>7</v>
      </c>
    </row>
    <row r="30" spans="1:9" ht="24">
      <c r="A30" s="33">
        <v>11</v>
      </c>
      <c r="B30" s="63" t="s">
        <v>1584</v>
      </c>
      <c r="C30" s="33"/>
      <c r="D30" s="33"/>
      <c r="E30" s="33"/>
      <c r="F30" s="49" t="s">
        <v>1575</v>
      </c>
      <c r="G30" s="33">
        <v>2018</v>
      </c>
      <c r="H30" s="50" t="s">
        <v>1579</v>
      </c>
      <c r="I30" s="36">
        <v>7</v>
      </c>
    </row>
    <row r="31" spans="1:9" ht="24">
      <c r="A31" s="33">
        <v>12</v>
      </c>
      <c r="B31" s="68" t="s">
        <v>1585</v>
      </c>
      <c r="C31" s="33"/>
      <c r="D31" s="33"/>
      <c r="E31" s="33"/>
      <c r="F31" s="49" t="s">
        <v>1575</v>
      </c>
      <c r="G31" s="33">
        <v>2018</v>
      </c>
      <c r="H31" s="50" t="s">
        <v>1579</v>
      </c>
      <c r="I31" s="36">
        <v>7</v>
      </c>
    </row>
    <row r="32" spans="1:9" ht="24">
      <c r="A32" s="33">
        <v>13</v>
      </c>
      <c r="B32" s="67" t="s">
        <v>1586</v>
      </c>
      <c r="C32" s="69"/>
      <c r="D32" s="33"/>
      <c r="E32" s="33"/>
      <c r="F32" s="49" t="s">
        <v>1575</v>
      </c>
      <c r="G32" s="33">
        <v>2019</v>
      </c>
      <c r="H32" s="50" t="s">
        <v>1579</v>
      </c>
      <c r="I32" s="36">
        <v>10</v>
      </c>
    </row>
    <row r="33" spans="1:9" ht="24">
      <c r="A33" s="33">
        <v>14</v>
      </c>
      <c r="B33" s="67" t="s">
        <v>1587</v>
      </c>
      <c r="C33" s="69"/>
      <c r="D33" s="33"/>
      <c r="E33" s="33"/>
      <c r="F33" s="49" t="s">
        <v>1575</v>
      </c>
      <c r="G33" s="33">
        <v>2019</v>
      </c>
      <c r="H33" s="50" t="s">
        <v>1579</v>
      </c>
      <c r="I33" s="36">
        <v>10</v>
      </c>
    </row>
    <row r="34" spans="1:9" s="55" customFormat="1" ht="14.25">
      <c r="A34" s="33" t="s">
        <v>41</v>
      </c>
      <c r="B34" s="62" t="s">
        <v>355</v>
      </c>
      <c r="C34" s="70"/>
      <c r="D34" s="33"/>
      <c r="E34" s="33"/>
      <c r="F34" s="49"/>
      <c r="G34" s="33"/>
      <c r="H34" s="61"/>
      <c r="I34" s="36">
        <f>SUM(I35:I41)</f>
        <v>18.5</v>
      </c>
    </row>
    <row r="35" spans="1:9" ht="24">
      <c r="A35" s="33">
        <v>1</v>
      </c>
      <c r="B35" s="62" t="s">
        <v>564</v>
      </c>
      <c r="C35" s="70"/>
      <c r="D35" s="33"/>
      <c r="E35" s="33"/>
      <c r="F35" s="49" t="s">
        <v>1575</v>
      </c>
      <c r="G35" s="33">
        <v>2016</v>
      </c>
      <c r="H35" s="50" t="s">
        <v>1576</v>
      </c>
      <c r="I35" s="36">
        <v>1.5</v>
      </c>
    </row>
    <row r="36" spans="1:9" ht="14.25">
      <c r="A36" s="33">
        <v>2</v>
      </c>
      <c r="B36" s="62" t="s">
        <v>360</v>
      </c>
      <c r="C36" s="70"/>
      <c r="D36" s="33"/>
      <c r="E36" s="33"/>
      <c r="F36" s="64" t="s">
        <v>16</v>
      </c>
      <c r="G36" s="33">
        <v>2017</v>
      </c>
      <c r="H36" s="50" t="s">
        <v>1574</v>
      </c>
      <c r="I36" s="36">
        <v>2</v>
      </c>
    </row>
    <row r="37" spans="1:9" ht="14.25">
      <c r="A37" s="33">
        <v>3</v>
      </c>
      <c r="B37" s="61" t="s">
        <v>356</v>
      </c>
      <c r="C37" s="70"/>
      <c r="D37" s="33"/>
      <c r="E37" s="33"/>
      <c r="F37" s="64" t="s">
        <v>16</v>
      </c>
      <c r="G37" s="33">
        <v>2017</v>
      </c>
      <c r="H37" s="50" t="s">
        <v>1574</v>
      </c>
      <c r="I37" s="36">
        <v>2</v>
      </c>
    </row>
    <row r="38" spans="1:9" ht="14.25">
      <c r="A38" s="33">
        <v>4</v>
      </c>
      <c r="B38" s="61" t="s">
        <v>358</v>
      </c>
      <c r="C38" s="70"/>
      <c r="D38" s="33"/>
      <c r="E38" s="33"/>
      <c r="F38" s="64" t="s">
        <v>16</v>
      </c>
      <c r="G38" s="33">
        <v>2017</v>
      </c>
      <c r="H38" s="50" t="s">
        <v>1588</v>
      </c>
      <c r="I38" s="36">
        <v>2</v>
      </c>
    </row>
    <row r="39" spans="1:9" ht="14.25">
      <c r="A39" s="33">
        <v>5</v>
      </c>
      <c r="B39" s="65" t="s">
        <v>358</v>
      </c>
      <c r="C39" s="70"/>
      <c r="D39" s="33"/>
      <c r="E39" s="33"/>
      <c r="F39" s="64" t="s">
        <v>16</v>
      </c>
      <c r="G39" s="33">
        <v>2018</v>
      </c>
      <c r="H39" s="50" t="s">
        <v>1574</v>
      </c>
      <c r="I39" s="36">
        <v>2</v>
      </c>
    </row>
    <row r="40" spans="1:9" ht="24">
      <c r="A40" s="33">
        <v>6</v>
      </c>
      <c r="B40" s="65" t="s">
        <v>362</v>
      </c>
      <c r="C40" s="70"/>
      <c r="D40" s="33"/>
      <c r="E40" s="33"/>
      <c r="F40" s="64" t="s">
        <v>1575</v>
      </c>
      <c r="G40" s="33">
        <v>2018</v>
      </c>
      <c r="H40" s="50" t="s">
        <v>1579</v>
      </c>
      <c r="I40" s="36">
        <v>7</v>
      </c>
    </row>
    <row r="41" spans="1:9" ht="24">
      <c r="A41" s="33">
        <v>7</v>
      </c>
      <c r="B41" s="62" t="s">
        <v>364</v>
      </c>
      <c r="C41" s="71"/>
      <c r="D41" s="33"/>
      <c r="E41" s="33"/>
      <c r="F41" s="49" t="s">
        <v>1575</v>
      </c>
      <c r="G41" s="33">
        <v>2019</v>
      </c>
      <c r="H41" s="50" t="s">
        <v>1579</v>
      </c>
      <c r="I41" s="36">
        <v>2</v>
      </c>
    </row>
    <row r="42" spans="1:9" s="55" customFormat="1" ht="14.25">
      <c r="A42" s="33" t="s">
        <v>88</v>
      </c>
      <c r="B42" s="61" t="s">
        <v>213</v>
      </c>
      <c r="C42" s="72"/>
      <c r="D42" s="33"/>
      <c r="E42" s="33"/>
      <c r="F42" s="49"/>
      <c r="G42" s="33"/>
      <c r="H42" s="61"/>
      <c r="I42" s="36">
        <f>SUM(I43:I48)</f>
        <v>15</v>
      </c>
    </row>
    <row r="43" spans="1:9" ht="14.25">
      <c r="A43" s="33">
        <v>1</v>
      </c>
      <c r="B43" s="61" t="s">
        <v>1589</v>
      </c>
      <c r="C43" s="72"/>
      <c r="D43" s="33"/>
      <c r="E43" s="33"/>
      <c r="F43" s="64" t="s">
        <v>16</v>
      </c>
      <c r="G43" s="33">
        <v>2017</v>
      </c>
      <c r="H43" s="50" t="s">
        <v>1574</v>
      </c>
      <c r="I43" s="36">
        <v>2</v>
      </c>
    </row>
    <row r="44" spans="1:9" ht="14.25">
      <c r="A44" s="33">
        <v>2</v>
      </c>
      <c r="B44" s="63" t="s">
        <v>599</v>
      </c>
      <c r="C44" s="72"/>
      <c r="D44" s="33"/>
      <c r="E44" s="33"/>
      <c r="F44" s="64" t="s">
        <v>16</v>
      </c>
      <c r="G44" s="33">
        <v>2017</v>
      </c>
      <c r="H44" s="50" t="s">
        <v>1574</v>
      </c>
      <c r="I44" s="36">
        <v>2</v>
      </c>
    </row>
    <row r="45" spans="1:9" ht="14.25">
      <c r="A45" s="33">
        <v>3</v>
      </c>
      <c r="B45" s="63" t="s">
        <v>216</v>
      </c>
      <c r="C45" s="72"/>
      <c r="D45" s="33"/>
      <c r="E45" s="33"/>
      <c r="F45" s="64" t="s">
        <v>16</v>
      </c>
      <c r="G45" s="33">
        <v>2018</v>
      </c>
      <c r="H45" s="50"/>
      <c r="I45" s="36">
        <v>2</v>
      </c>
    </row>
    <row r="46" spans="1:9" ht="24">
      <c r="A46" s="33">
        <v>4</v>
      </c>
      <c r="B46" s="63" t="s">
        <v>597</v>
      </c>
      <c r="C46" s="72"/>
      <c r="D46" s="33"/>
      <c r="E46" s="33"/>
      <c r="F46" s="49" t="s">
        <v>1575</v>
      </c>
      <c r="G46" s="33">
        <v>2018</v>
      </c>
      <c r="H46" s="50" t="s">
        <v>1579</v>
      </c>
      <c r="I46" s="36">
        <v>7</v>
      </c>
    </row>
    <row r="47" spans="1:9" ht="14.25">
      <c r="A47" s="33">
        <v>5</v>
      </c>
      <c r="B47" s="63" t="s">
        <v>595</v>
      </c>
      <c r="C47" s="72"/>
      <c r="D47" s="33"/>
      <c r="E47" s="33"/>
      <c r="F47" s="64" t="s">
        <v>16</v>
      </c>
      <c r="G47" s="33">
        <v>2018</v>
      </c>
      <c r="H47" s="50" t="s">
        <v>1574</v>
      </c>
      <c r="I47" s="36">
        <v>2</v>
      </c>
    </row>
    <row r="48" spans="1:9" ht="14.25">
      <c r="A48" s="33">
        <v>6</v>
      </c>
      <c r="B48" s="63" t="s">
        <v>1590</v>
      </c>
      <c r="C48" s="64"/>
      <c r="D48" s="33"/>
      <c r="E48" s="33"/>
      <c r="F48" s="49"/>
      <c r="G48" s="33">
        <v>2019</v>
      </c>
      <c r="H48" s="61"/>
      <c r="I48" s="36"/>
    </row>
    <row r="49" spans="1:9" s="55" customFormat="1" ht="14.25">
      <c r="A49" s="33" t="s">
        <v>99</v>
      </c>
      <c r="B49" s="61" t="s">
        <v>328</v>
      </c>
      <c r="C49" s="33"/>
      <c r="D49" s="33"/>
      <c r="E49" s="33"/>
      <c r="F49" s="49"/>
      <c r="G49" s="33"/>
      <c r="H49" s="61"/>
      <c r="I49" s="36">
        <f>SUM(I50:I56)</f>
        <v>33.5</v>
      </c>
    </row>
    <row r="50" spans="1:9" ht="24">
      <c r="A50" s="33">
        <v>1</v>
      </c>
      <c r="B50" s="65" t="s">
        <v>1591</v>
      </c>
      <c r="C50" s="33"/>
      <c r="D50" s="33"/>
      <c r="E50" s="33"/>
      <c r="F50" s="49" t="s">
        <v>1575</v>
      </c>
      <c r="G50" s="33">
        <v>2016</v>
      </c>
      <c r="H50" s="50" t="s">
        <v>1576</v>
      </c>
      <c r="I50" s="36">
        <v>1</v>
      </c>
    </row>
    <row r="51" spans="1:9" ht="24">
      <c r="A51" s="33">
        <v>2</v>
      </c>
      <c r="B51" s="65" t="s">
        <v>1592</v>
      </c>
      <c r="C51" s="33"/>
      <c r="D51" s="33"/>
      <c r="E51" s="33"/>
      <c r="F51" s="64" t="s">
        <v>16</v>
      </c>
      <c r="G51" s="33">
        <v>2016</v>
      </c>
      <c r="H51" s="50" t="s">
        <v>1593</v>
      </c>
      <c r="I51" s="36">
        <v>1</v>
      </c>
    </row>
    <row r="52" spans="1:9" ht="14.25">
      <c r="A52" s="33">
        <v>3</v>
      </c>
      <c r="B52" s="65" t="s">
        <v>332</v>
      </c>
      <c r="C52" s="33"/>
      <c r="D52" s="33"/>
      <c r="E52" s="33"/>
      <c r="F52" s="49" t="s">
        <v>16</v>
      </c>
      <c r="G52" s="33">
        <v>2017</v>
      </c>
      <c r="H52" s="50" t="s">
        <v>1574</v>
      </c>
      <c r="I52" s="36">
        <v>2</v>
      </c>
    </row>
    <row r="53" spans="1:9" ht="24">
      <c r="A53" s="33">
        <v>4</v>
      </c>
      <c r="B53" s="65" t="s">
        <v>336</v>
      </c>
      <c r="C53" s="33"/>
      <c r="D53" s="33"/>
      <c r="E53" s="33"/>
      <c r="F53" s="49" t="s">
        <v>1575</v>
      </c>
      <c r="G53" s="33">
        <v>2017</v>
      </c>
      <c r="H53" s="50" t="s">
        <v>1576</v>
      </c>
      <c r="I53" s="36">
        <v>5.5</v>
      </c>
    </row>
    <row r="54" spans="1:9" ht="24">
      <c r="A54" s="33">
        <v>5</v>
      </c>
      <c r="B54" s="65" t="s">
        <v>334</v>
      </c>
      <c r="C54" s="33"/>
      <c r="D54" s="33"/>
      <c r="E54" s="33"/>
      <c r="F54" s="49" t="s">
        <v>16</v>
      </c>
      <c r="G54" s="33">
        <v>2017</v>
      </c>
      <c r="H54" s="50" t="s">
        <v>1576</v>
      </c>
      <c r="I54" s="36">
        <v>2</v>
      </c>
    </row>
    <row r="55" spans="1:9" ht="14.25">
      <c r="A55" s="33">
        <v>6</v>
      </c>
      <c r="B55" s="65" t="s">
        <v>338</v>
      </c>
      <c r="C55" s="33"/>
      <c r="D55" s="33"/>
      <c r="E55" s="33"/>
      <c r="F55" s="49" t="s">
        <v>16</v>
      </c>
      <c r="G55" s="33">
        <v>2018</v>
      </c>
      <c r="H55" s="50" t="s">
        <v>1574</v>
      </c>
      <c r="I55" s="36">
        <v>2</v>
      </c>
    </row>
    <row r="56" spans="1:9" ht="24">
      <c r="A56" s="33">
        <v>7</v>
      </c>
      <c r="B56" s="65" t="s">
        <v>1594</v>
      </c>
      <c r="C56" s="66"/>
      <c r="D56" s="33"/>
      <c r="E56" s="33"/>
      <c r="F56" s="49" t="s">
        <v>16</v>
      </c>
      <c r="G56" s="33">
        <v>2019</v>
      </c>
      <c r="H56" s="50" t="s">
        <v>1595</v>
      </c>
      <c r="I56" s="36">
        <v>20</v>
      </c>
    </row>
    <row r="57" spans="1:9" s="55" customFormat="1" ht="14.25">
      <c r="A57" s="33" t="s">
        <v>212</v>
      </c>
      <c r="B57" s="62" t="s">
        <v>173</v>
      </c>
      <c r="C57" s="70"/>
      <c r="D57" s="33"/>
      <c r="E57" s="33"/>
      <c r="F57" s="49"/>
      <c r="G57" s="33"/>
      <c r="H57" s="61"/>
      <c r="I57" s="36">
        <f>SUM(I58:I63)</f>
        <v>19.5</v>
      </c>
    </row>
    <row r="58" spans="1:9" ht="24">
      <c r="A58" s="33">
        <v>1</v>
      </c>
      <c r="B58" s="62" t="s">
        <v>1596</v>
      </c>
      <c r="C58" s="70"/>
      <c r="D58" s="33"/>
      <c r="E58" s="33"/>
      <c r="F58" s="49" t="s">
        <v>1575</v>
      </c>
      <c r="G58" s="33">
        <v>2016</v>
      </c>
      <c r="H58" s="50" t="s">
        <v>1576</v>
      </c>
      <c r="I58" s="36">
        <v>1.5</v>
      </c>
    </row>
    <row r="59" spans="1:9" ht="14.25">
      <c r="A59" s="33">
        <v>2</v>
      </c>
      <c r="B59" s="62" t="s">
        <v>1422</v>
      </c>
      <c r="C59" s="70"/>
      <c r="D59" s="33"/>
      <c r="E59" s="33"/>
      <c r="F59" s="49" t="s">
        <v>16</v>
      </c>
      <c r="G59" s="33">
        <v>2017</v>
      </c>
      <c r="H59" s="50" t="s">
        <v>1597</v>
      </c>
      <c r="I59" s="36">
        <v>2</v>
      </c>
    </row>
    <row r="60" spans="1:9" ht="14.25">
      <c r="A60" s="33">
        <v>3</v>
      </c>
      <c r="B60" s="65" t="s">
        <v>1598</v>
      </c>
      <c r="C60" s="70"/>
      <c r="D60" s="33"/>
      <c r="E60" s="33"/>
      <c r="F60" s="49" t="s">
        <v>16</v>
      </c>
      <c r="G60" s="33">
        <v>2018</v>
      </c>
      <c r="H60" s="50" t="s">
        <v>1597</v>
      </c>
      <c r="I60" s="36">
        <v>2</v>
      </c>
    </row>
    <row r="61" spans="1:9" ht="14.25">
      <c r="A61" s="33">
        <v>4</v>
      </c>
      <c r="B61" s="65" t="s">
        <v>178</v>
      </c>
      <c r="C61" s="70"/>
      <c r="D61" s="33"/>
      <c r="E61" s="33"/>
      <c r="F61" s="49" t="s">
        <v>16</v>
      </c>
      <c r="G61" s="33">
        <v>2018</v>
      </c>
      <c r="H61" s="50" t="s">
        <v>1597</v>
      </c>
      <c r="I61" s="36">
        <v>2</v>
      </c>
    </row>
    <row r="62" spans="1:9" ht="14.25">
      <c r="A62" s="33">
        <v>5</v>
      </c>
      <c r="B62" s="65" t="s">
        <v>423</v>
      </c>
      <c r="C62" s="70"/>
      <c r="D62" s="33"/>
      <c r="E62" s="33"/>
      <c r="F62" s="49" t="s">
        <v>16</v>
      </c>
      <c r="G62" s="33">
        <v>2018</v>
      </c>
      <c r="H62" s="50" t="s">
        <v>1597</v>
      </c>
      <c r="I62" s="36">
        <v>2</v>
      </c>
    </row>
    <row r="63" spans="1:9" ht="24">
      <c r="A63" s="33">
        <v>6</v>
      </c>
      <c r="B63" s="65" t="s">
        <v>184</v>
      </c>
      <c r="C63" s="66"/>
      <c r="D63" s="33"/>
      <c r="E63" s="33"/>
      <c r="F63" s="49" t="s">
        <v>1575</v>
      </c>
      <c r="G63" s="33">
        <v>2019</v>
      </c>
      <c r="H63" s="50" t="s">
        <v>1579</v>
      </c>
      <c r="I63" s="36">
        <v>10</v>
      </c>
    </row>
    <row r="64" spans="1:9" s="55" customFormat="1" ht="14.25">
      <c r="A64" s="33" t="s">
        <v>225</v>
      </c>
      <c r="B64" s="61" t="s">
        <v>226</v>
      </c>
      <c r="C64" s="33"/>
      <c r="D64" s="33"/>
      <c r="E64" s="33"/>
      <c r="F64" s="33"/>
      <c r="G64" s="33"/>
      <c r="H64" s="61"/>
      <c r="I64" s="36">
        <f>SUM(I65:I72)</f>
        <v>33</v>
      </c>
    </row>
    <row r="65" spans="1:9" ht="14.25">
      <c r="A65" s="33">
        <v>1</v>
      </c>
      <c r="B65" s="62" t="s">
        <v>1599</v>
      </c>
      <c r="C65" s="33"/>
      <c r="D65" s="33"/>
      <c r="E65" s="33"/>
      <c r="F65" s="33" t="s">
        <v>16</v>
      </c>
      <c r="G65" s="33">
        <v>2016</v>
      </c>
      <c r="H65" s="50" t="s">
        <v>1574</v>
      </c>
      <c r="I65" s="36">
        <v>6</v>
      </c>
    </row>
    <row r="66" spans="1:9" ht="14.25">
      <c r="A66" s="33">
        <v>2</v>
      </c>
      <c r="B66" s="62" t="s">
        <v>1366</v>
      </c>
      <c r="C66" s="33"/>
      <c r="D66" s="33"/>
      <c r="E66" s="33"/>
      <c r="F66" s="33" t="s">
        <v>16</v>
      </c>
      <c r="G66" s="33">
        <v>2017</v>
      </c>
      <c r="H66" s="50" t="s">
        <v>1574</v>
      </c>
      <c r="I66" s="36">
        <v>2</v>
      </c>
    </row>
    <row r="67" spans="1:9" ht="14.25">
      <c r="A67" s="33">
        <v>3</v>
      </c>
      <c r="B67" s="62" t="s">
        <v>231</v>
      </c>
      <c r="C67" s="33"/>
      <c r="D67" s="33"/>
      <c r="E67" s="33"/>
      <c r="F67" s="33" t="s">
        <v>16</v>
      </c>
      <c r="G67" s="33">
        <v>2017</v>
      </c>
      <c r="H67" s="50" t="s">
        <v>1574</v>
      </c>
      <c r="I67" s="36">
        <v>2</v>
      </c>
    </row>
    <row r="68" spans="1:9" ht="14.25">
      <c r="A68" s="33">
        <v>4</v>
      </c>
      <c r="B68" s="65" t="s">
        <v>1600</v>
      </c>
      <c r="C68" s="33"/>
      <c r="D68" s="33"/>
      <c r="E68" s="33"/>
      <c r="F68" s="33" t="s">
        <v>16</v>
      </c>
      <c r="G68" s="33">
        <v>2018</v>
      </c>
      <c r="H68" s="50" t="s">
        <v>1574</v>
      </c>
      <c r="I68" s="36">
        <v>2</v>
      </c>
    </row>
    <row r="69" spans="1:9" ht="14.25">
      <c r="A69" s="33">
        <v>5</v>
      </c>
      <c r="B69" s="65" t="s">
        <v>1601</v>
      </c>
      <c r="C69" s="33"/>
      <c r="D69" s="33"/>
      <c r="E69" s="33"/>
      <c r="F69" s="33" t="s">
        <v>16</v>
      </c>
      <c r="G69" s="33">
        <v>2018</v>
      </c>
      <c r="H69" s="50" t="s">
        <v>1574</v>
      </c>
      <c r="I69" s="36">
        <v>2</v>
      </c>
    </row>
    <row r="70" spans="1:9" ht="24">
      <c r="A70" s="33">
        <v>6</v>
      </c>
      <c r="B70" s="65" t="s">
        <v>1602</v>
      </c>
      <c r="C70" s="33"/>
      <c r="D70" s="33"/>
      <c r="E70" s="33"/>
      <c r="F70" s="49" t="s">
        <v>1575</v>
      </c>
      <c r="G70" s="33">
        <v>2018</v>
      </c>
      <c r="H70" s="50" t="s">
        <v>1579</v>
      </c>
      <c r="I70" s="36">
        <v>7</v>
      </c>
    </row>
    <row r="71" spans="1:9" ht="24">
      <c r="A71" s="33">
        <v>7</v>
      </c>
      <c r="B71" s="62" t="s">
        <v>1603</v>
      </c>
      <c r="C71" s="71"/>
      <c r="D71" s="33"/>
      <c r="E71" s="33"/>
      <c r="F71" s="49" t="s">
        <v>1575</v>
      </c>
      <c r="G71" s="33">
        <v>2019</v>
      </c>
      <c r="H71" s="50" t="s">
        <v>1579</v>
      </c>
      <c r="I71" s="36">
        <v>10</v>
      </c>
    </row>
    <row r="72" spans="1:9" ht="14.25">
      <c r="A72" s="33">
        <v>8</v>
      </c>
      <c r="B72" s="62" t="s">
        <v>1604</v>
      </c>
      <c r="C72" s="71"/>
      <c r="D72" s="33"/>
      <c r="E72" s="33"/>
      <c r="F72" s="33" t="s">
        <v>16</v>
      </c>
      <c r="G72" s="33">
        <v>2019</v>
      </c>
      <c r="H72" s="50" t="s">
        <v>1574</v>
      </c>
      <c r="I72" s="36">
        <v>2</v>
      </c>
    </row>
    <row r="73" spans="1:9" s="55" customFormat="1" ht="14.25">
      <c r="A73" s="33" t="s">
        <v>244</v>
      </c>
      <c r="B73" s="62" t="s">
        <v>135</v>
      </c>
      <c r="C73" s="70"/>
      <c r="D73" s="33"/>
      <c r="E73" s="33"/>
      <c r="F73" s="33"/>
      <c r="G73" s="33"/>
      <c r="H73" s="61"/>
      <c r="I73" s="36">
        <f>SUM(I74:I78)</f>
        <v>21</v>
      </c>
    </row>
    <row r="74" spans="1:9" ht="24">
      <c r="A74" s="33">
        <v>1</v>
      </c>
      <c r="B74" s="67" t="s">
        <v>1605</v>
      </c>
      <c r="C74" s="70"/>
      <c r="D74" s="33"/>
      <c r="E74" s="33"/>
      <c r="F74" s="49" t="s">
        <v>1575</v>
      </c>
      <c r="G74" s="33">
        <v>2016</v>
      </c>
      <c r="H74" s="50" t="s">
        <v>1576</v>
      </c>
      <c r="I74" s="36">
        <v>3</v>
      </c>
    </row>
    <row r="75" spans="1:9" ht="14.25">
      <c r="A75" s="33">
        <v>2</v>
      </c>
      <c r="B75" s="67" t="s">
        <v>1375</v>
      </c>
      <c r="C75" s="70"/>
      <c r="D75" s="33"/>
      <c r="E75" s="33"/>
      <c r="F75" s="33" t="s">
        <v>16</v>
      </c>
      <c r="G75" s="33">
        <v>2017</v>
      </c>
      <c r="H75" s="50" t="s">
        <v>1574</v>
      </c>
      <c r="I75" s="36">
        <v>2</v>
      </c>
    </row>
    <row r="76" spans="1:9" ht="24">
      <c r="A76" s="33">
        <v>3</v>
      </c>
      <c r="B76" s="65" t="s">
        <v>143</v>
      </c>
      <c r="C76" s="70"/>
      <c r="D76" s="33"/>
      <c r="E76" s="33"/>
      <c r="F76" s="49" t="s">
        <v>1575</v>
      </c>
      <c r="G76" s="33">
        <v>2018</v>
      </c>
      <c r="H76" s="50" t="s">
        <v>1579</v>
      </c>
      <c r="I76" s="36">
        <v>7</v>
      </c>
    </row>
    <row r="77" spans="1:9" ht="24">
      <c r="A77" s="33">
        <v>4</v>
      </c>
      <c r="B77" s="68" t="s">
        <v>1606</v>
      </c>
      <c r="C77" s="70"/>
      <c r="D77" s="33"/>
      <c r="E77" s="33"/>
      <c r="F77" s="49" t="s">
        <v>1575</v>
      </c>
      <c r="G77" s="33">
        <v>2018</v>
      </c>
      <c r="H77" s="50" t="s">
        <v>1579</v>
      </c>
      <c r="I77" s="36">
        <v>7</v>
      </c>
    </row>
    <row r="78" spans="1:9" ht="14.25">
      <c r="A78" s="33">
        <v>5</v>
      </c>
      <c r="B78" s="62" t="s">
        <v>1607</v>
      </c>
      <c r="C78" s="71"/>
      <c r="D78" s="33"/>
      <c r="E78" s="33"/>
      <c r="F78" s="33" t="s">
        <v>16</v>
      </c>
      <c r="G78" s="33">
        <v>2019</v>
      </c>
      <c r="H78" s="50" t="s">
        <v>1574</v>
      </c>
      <c r="I78" s="36">
        <v>2</v>
      </c>
    </row>
    <row r="79" spans="1:9" s="55" customFormat="1" ht="14.25">
      <c r="A79" s="33" t="s">
        <v>252</v>
      </c>
      <c r="B79" s="61" t="s">
        <v>195</v>
      </c>
      <c r="C79" s="33"/>
      <c r="D79" s="33"/>
      <c r="E79" s="33"/>
      <c r="F79" s="33"/>
      <c r="G79" s="33"/>
      <c r="H79" s="61"/>
      <c r="I79" s="36">
        <f>SUM(I80:I89)</f>
        <v>49</v>
      </c>
    </row>
    <row r="80" spans="1:9" ht="14.25">
      <c r="A80" s="33">
        <v>1</v>
      </c>
      <c r="B80" s="61" t="s">
        <v>1608</v>
      </c>
      <c r="C80" s="33"/>
      <c r="D80" s="33"/>
      <c r="E80" s="33"/>
      <c r="F80" s="33" t="s">
        <v>16</v>
      </c>
      <c r="G80" s="33">
        <v>2016</v>
      </c>
      <c r="H80" s="50" t="s">
        <v>1574</v>
      </c>
      <c r="I80" s="36">
        <v>1</v>
      </c>
    </row>
    <row r="81" spans="1:9" ht="14.25">
      <c r="A81" s="33">
        <v>2</v>
      </c>
      <c r="B81" s="61" t="s">
        <v>438</v>
      </c>
      <c r="C81" s="33"/>
      <c r="D81" s="33"/>
      <c r="E81" s="33"/>
      <c r="F81" s="33" t="s">
        <v>16</v>
      </c>
      <c r="G81" s="33">
        <v>2017</v>
      </c>
      <c r="H81" s="50" t="s">
        <v>1574</v>
      </c>
      <c r="I81" s="36">
        <v>2</v>
      </c>
    </row>
    <row r="82" spans="1:9" ht="14.25">
      <c r="A82" s="33">
        <v>3</v>
      </c>
      <c r="B82" s="62" t="s">
        <v>442</v>
      </c>
      <c r="C82" s="33"/>
      <c r="D82" s="33"/>
      <c r="E82" s="33"/>
      <c r="F82" s="33" t="s">
        <v>16</v>
      </c>
      <c r="G82" s="33">
        <v>2017</v>
      </c>
      <c r="H82" s="50" t="s">
        <v>1574</v>
      </c>
      <c r="I82" s="36">
        <v>2</v>
      </c>
    </row>
    <row r="83" spans="1:9" ht="14.25">
      <c r="A83" s="33">
        <v>4</v>
      </c>
      <c r="B83" s="62" t="s">
        <v>1380</v>
      </c>
      <c r="C83" s="33"/>
      <c r="D83" s="33"/>
      <c r="E83" s="33"/>
      <c r="F83" s="33" t="s">
        <v>16</v>
      </c>
      <c r="G83" s="33">
        <v>2017</v>
      </c>
      <c r="H83" s="50" t="s">
        <v>1574</v>
      </c>
      <c r="I83" s="36">
        <v>2</v>
      </c>
    </row>
    <row r="84" spans="1:9" ht="24">
      <c r="A84" s="33">
        <v>5</v>
      </c>
      <c r="B84" s="63" t="s">
        <v>202</v>
      </c>
      <c r="C84" s="33"/>
      <c r="D84" s="33"/>
      <c r="E84" s="33"/>
      <c r="F84" s="33" t="s">
        <v>16</v>
      </c>
      <c r="G84" s="33">
        <v>2018</v>
      </c>
      <c r="H84" s="50" t="s">
        <v>1609</v>
      </c>
      <c r="I84" s="36">
        <v>14</v>
      </c>
    </row>
    <row r="85" spans="1:9" ht="24">
      <c r="A85" s="33">
        <v>6</v>
      </c>
      <c r="B85" s="63" t="s">
        <v>204</v>
      </c>
      <c r="C85" s="33"/>
      <c r="D85" s="33"/>
      <c r="E85" s="33"/>
      <c r="F85" s="49" t="s">
        <v>1575</v>
      </c>
      <c r="G85" s="33">
        <v>2018</v>
      </c>
      <c r="H85" s="50" t="s">
        <v>1579</v>
      </c>
      <c r="I85" s="36">
        <v>7</v>
      </c>
    </row>
    <row r="86" spans="1:9" ht="14.25">
      <c r="A86" s="33">
        <v>7</v>
      </c>
      <c r="B86" s="65" t="s">
        <v>1610</v>
      </c>
      <c r="C86" s="33"/>
      <c r="D86" s="33"/>
      <c r="E86" s="33"/>
      <c r="F86" s="33" t="s">
        <v>16</v>
      </c>
      <c r="G86" s="33">
        <v>2018</v>
      </c>
      <c r="H86" s="50" t="s">
        <v>1574</v>
      </c>
      <c r="I86" s="36">
        <v>2</v>
      </c>
    </row>
    <row r="87" spans="1:9" ht="14.25">
      <c r="A87" s="33">
        <v>8</v>
      </c>
      <c r="B87" s="65" t="s">
        <v>1611</v>
      </c>
      <c r="C87" s="33"/>
      <c r="D87" s="33"/>
      <c r="E87" s="33"/>
      <c r="F87" s="33" t="s">
        <v>16</v>
      </c>
      <c r="G87" s="33">
        <v>2018</v>
      </c>
      <c r="H87" s="50" t="s">
        <v>1574</v>
      </c>
      <c r="I87" s="36">
        <v>7</v>
      </c>
    </row>
    <row r="88" spans="1:9" ht="24">
      <c r="A88" s="33">
        <v>9</v>
      </c>
      <c r="B88" s="62" t="s">
        <v>1612</v>
      </c>
      <c r="C88" s="71"/>
      <c r="D88" s="33"/>
      <c r="E88" s="33"/>
      <c r="F88" s="49" t="s">
        <v>1575</v>
      </c>
      <c r="G88" s="33">
        <v>2019</v>
      </c>
      <c r="H88" s="50" t="s">
        <v>1579</v>
      </c>
      <c r="I88" s="36">
        <v>10</v>
      </c>
    </row>
    <row r="89" spans="1:9" ht="14.25">
      <c r="A89" s="33">
        <v>10</v>
      </c>
      <c r="B89" s="61" t="s">
        <v>1613</v>
      </c>
      <c r="C89" s="33"/>
      <c r="D89" s="33"/>
      <c r="E89" s="33"/>
      <c r="F89" s="33" t="s">
        <v>16</v>
      </c>
      <c r="G89" s="33">
        <v>2019</v>
      </c>
      <c r="H89" s="50" t="s">
        <v>1574</v>
      </c>
      <c r="I89" s="36">
        <v>2</v>
      </c>
    </row>
    <row r="90" spans="1:9" s="55" customFormat="1" ht="14.25">
      <c r="A90" s="33" t="s">
        <v>272</v>
      </c>
      <c r="B90" s="61" t="s">
        <v>1614</v>
      </c>
      <c r="C90" s="72"/>
      <c r="D90" s="33"/>
      <c r="E90" s="33"/>
      <c r="F90" s="33"/>
      <c r="G90" s="33"/>
      <c r="H90" s="61"/>
      <c r="I90" s="36">
        <f>SUM(I91:I97)</f>
        <v>28</v>
      </c>
    </row>
    <row r="91" spans="1:9" ht="24">
      <c r="A91" s="33">
        <v>1</v>
      </c>
      <c r="B91" s="61" t="s">
        <v>1615</v>
      </c>
      <c r="C91" s="72"/>
      <c r="D91" s="33"/>
      <c r="E91" s="33"/>
      <c r="F91" s="49" t="s">
        <v>1575</v>
      </c>
      <c r="G91" s="33">
        <v>2016</v>
      </c>
      <c r="H91" s="50" t="s">
        <v>1576</v>
      </c>
      <c r="I91" s="36">
        <v>1.5</v>
      </c>
    </row>
    <row r="92" spans="1:9" ht="24">
      <c r="A92" s="33">
        <v>2</v>
      </c>
      <c r="B92" s="62" t="s">
        <v>1616</v>
      </c>
      <c r="C92" s="72"/>
      <c r="D92" s="33"/>
      <c r="E92" s="33"/>
      <c r="F92" s="49" t="s">
        <v>1575</v>
      </c>
      <c r="G92" s="33">
        <v>2016</v>
      </c>
      <c r="H92" s="50" t="s">
        <v>1576</v>
      </c>
      <c r="I92" s="36">
        <v>1.5</v>
      </c>
    </row>
    <row r="93" spans="1:9" ht="14.25">
      <c r="A93" s="33">
        <v>3</v>
      </c>
      <c r="B93" s="62" t="s">
        <v>576</v>
      </c>
      <c r="C93" s="72"/>
      <c r="D93" s="33"/>
      <c r="E93" s="33"/>
      <c r="F93" s="33" t="s">
        <v>16</v>
      </c>
      <c r="G93" s="33">
        <v>2017</v>
      </c>
      <c r="H93" s="50" t="s">
        <v>1574</v>
      </c>
      <c r="I93" s="36">
        <v>2</v>
      </c>
    </row>
    <row r="94" spans="1:9" ht="24">
      <c r="A94" s="33">
        <v>4</v>
      </c>
      <c r="B94" s="65" t="s">
        <v>579</v>
      </c>
      <c r="C94" s="72"/>
      <c r="D94" s="33"/>
      <c r="E94" s="33"/>
      <c r="F94" s="33" t="s">
        <v>1575</v>
      </c>
      <c r="G94" s="33">
        <v>2018</v>
      </c>
      <c r="H94" s="50" t="s">
        <v>1617</v>
      </c>
      <c r="I94" s="36">
        <v>7</v>
      </c>
    </row>
    <row r="95" spans="1:9" ht="24">
      <c r="A95" s="33">
        <v>5</v>
      </c>
      <c r="B95" s="65" t="s">
        <v>370</v>
      </c>
      <c r="C95" s="72"/>
      <c r="D95" s="33"/>
      <c r="E95" s="33"/>
      <c r="F95" s="33" t="s">
        <v>1575</v>
      </c>
      <c r="G95" s="33">
        <v>2018</v>
      </c>
      <c r="H95" s="50" t="s">
        <v>1617</v>
      </c>
      <c r="I95" s="36">
        <v>7</v>
      </c>
    </row>
    <row r="96" spans="1:9" ht="24">
      <c r="A96" s="33">
        <v>6</v>
      </c>
      <c r="B96" s="65" t="s">
        <v>372</v>
      </c>
      <c r="C96" s="72"/>
      <c r="D96" s="33"/>
      <c r="E96" s="33"/>
      <c r="F96" s="33" t="s">
        <v>1575</v>
      </c>
      <c r="G96" s="33">
        <v>2018</v>
      </c>
      <c r="H96" s="50" t="s">
        <v>1617</v>
      </c>
      <c r="I96" s="36">
        <v>7</v>
      </c>
    </row>
    <row r="97" spans="1:9" ht="14.25">
      <c r="A97" s="33">
        <v>7</v>
      </c>
      <c r="B97" s="63" t="s">
        <v>374</v>
      </c>
      <c r="C97" s="64"/>
      <c r="D97" s="33"/>
      <c r="E97" s="33"/>
      <c r="F97" s="33" t="s">
        <v>16</v>
      </c>
      <c r="G97" s="33">
        <v>2019</v>
      </c>
      <c r="H97" s="50" t="s">
        <v>1574</v>
      </c>
      <c r="I97" s="36">
        <v>2</v>
      </c>
    </row>
    <row r="98" spans="1:9" s="55" customFormat="1" ht="14.25">
      <c r="A98" s="33" t="s">
        <v>293</v>
      </c>
      <c r="B98" s="67" t="s">
        <v>186</v>
      </c>
      <c r="C98" s="73"/>
      <c r="D98" s="33"/>
      <c r="E98" s="33"/>
      <c r="F98" s="33"/>
      <c r="G98" s="33"/>
      <c r="H98" s="61"/>
      <c r="I98" s="36">
        <f>SUM(I99:I102)</f>
        <v>22</v>
      </c>
    </row>
    <row r="99" spans="1:9" ht="14.25">
      <c r="A99" s="33">
        <v>1</v>
      </c>
      <c r="B99" s="67" t="s">
        <v>1618</v>
      </c>
      <c r="C99" s="73"/>
      <c r="D99" s="33"/>
      <c r="E99" s="33"/>
      <c r="F99" s="33" t="s">
        <v>16</v>
      </c>
      <c r="G99" s="33">
        <v>2016</v>
      </c>
      <c r="H99" s="50" t="s">
        <v>1574</v>
      </c>
      <c r="I99" s="36">
        <v>3</v>
      </c>
    </row>
    <row r="100" spans="1:9" ht="14.25">
      <c r="A100" s="33">
        <v>2</v>
      </c>
      <c r="B100" s="67" t="s">
        <v>846</v>
      </c>
      <c r="C100" s="73"/>
      <c r="D100" s="33"/>
      <c r="E100" s="33"/>
      <c r="F100" s="33" t="s">
        <v>16</v>
      </c>
      <c r="G100" s="33">
        <v>2017</v>
      </c>
      <c r="H100" s="50" t="s">
        <v>1574</v>
      </c>
      <c r="I100" s="36">
        <v>2</v>
      </c>
    </row>
    <row r="101" spans="1:9" ht="14.25">
      <c r="A101" s="33">
        <v>3</v>
      </c>
      <c r="B101" s="68" t="s">
        <v>1619</v>
      </c>
      <c r="C101" s="73"/>
      <c r="D101" s="33"/>
      <c r="E101" s="33"/>
      <c r="F101" s="33" t="s">
        <v>16</v>
      </c>
      <c r="G101" s="33">
        <v>2018</v>
      </c>
      <c r="H101" s="50" t="s">
        <v>1574</v>
      </c>
      <c r="I101" s="36">
        <v>7</v>
      </c>
    </row>
    <row r="102" spans="1:9" ht="24">
      <c r="A102" s="33">
        <v>4</v>
      </c>
      <c r="B102" s="67" t="s">
        <v>1620</v>
      </c>
      <c r="C102" s="69"/>
      <c r="D102" s="33"/>
      <c r="E102" s="33"/>
      <c r="F102" s="49" t="s">
        <v>1575</v>
      </c>
      <c r="G102" s="33">
        <v>2019</v>
      </c>
      <c r="H102" s="50" t="s">
        <v>1579</v>
      </c>
      <c r="I102" s="36">
        <v>10</v>
      </c>
    </row>
    <row r="103" spans="1:9" s="55" customFormat="1" ht="14.25">
      <c r="A103" s="33" t="s">
        <v>303</v>
      </c>
      <c r="B103" s="67" t="s">
        <v>318</v>
      </c>
      <c r="C103" s="73"/>
      <c r="D103" s="33"/>
      <c r="E103" s="33"/>
      <c r="F103" s="33"/>
      <c r="G103" s="33"/>
      <c r="H103" s="61"/>
      <c r="I103" s="36">
        <f>SUM(I104:I110)</f>
        <v>22.8</v>
      </c>
    </row>
    <row r="104" spans="1:9" ht="24">
      <c r="A104" s="33">
        <v>1</v>
      </c>
      <c r="B104" s="65" t="s">
        <v>1621</v>
      </c>
      <c r="C104" s="73"/>
      <c r="D104" s="33"/>
      <c r="E104" s="33"/>
      <c r="F104" s="49" t="s">
        <v>1575</v>
      </c>
      <c r="G104" s="33">
        <v>2016</v>
      </c>
      <c r="H104" s="50" t="s">
        <v>1576</v>
      </c>
      <c r="I104" s="36">
        <v>1.5</v>
      </c>
    </row>
    <row r="105" spans="1:9" ht="24">
      <c r="A105" s="33">
        <v>2</v>
      </c>
      <c r="B105" s="62" t="s">
        <v>1622</v>
      </c>
      <c r="C105" s="73"/>
      <c r="D105" s="33"/>
      <c r="E105" s="33"/>
      <c r="F105" s="49" t="s">
        <v>1575</v>
      </c>
      <c r="G105" s="33">
        <v>2016</v>
      </c>
      <c r="H105" s="50" t="s">
        <v>1576</v>
      </c>
      <c r="I105" s="36">
        <v>1.5</v>
      </c>
    </row>
    <row r="106" spans="1:9" ht="24">
      <c r="A106" s="33">
        <v>3</v>
      </c>
      <c r="B106" s="65" t="s">
        <v>319</v>
      </c>
      <c r="C106" s="73"/>
      <c r="D106" s="33"/>
      <c r="E106" s="33"/>
      <c r="F106" s="49" t="s">
        <v>1575</v>
      </c>
      <c r="G106" s="33">
        <v>2017</v>
      </c>
      <c r="H106" s="50" t="s">
        <v>1609</v>
      </c>
      <c r="I106" s="36">
        <v>6.8</v>
      </c>
    </row>
    <row r="107" spans="1:9" ht="14.25">
      <c r="A107" s="33">
        <v>4</v>
      </c>
      <c r="B107" s="62" t="s">
        <v>529</v>
      </c>
      <c r="C107" s="73"/>
      <c r="D107" s="33"/>
      <c r="E107" s="33"/>
      <c r="F107" s="49" t="s">
        <v>16</v>
      </c>
      <c r="G107" s="33">
        <v>2017</v>
      </c>
      <c r="H107" s="50" t="s">
        <v>1574</v>
      </c>
      <c r="I107" s="36">
        <v>2</v>
      </c>
    </row>
    <row r="108" spans="1:9" ht="24">
      <c r="A108" s="33">
        <v>5</v>
      </c>
      <c r="B108" s="65" t="s">
        <v>321</v>
      </c>
      <c r="C108" s="73"/>
      <c r="D108" s="33"/>
      <c r="E108" s="33"/>
      <c r="F108" s="49" t="s">
        <v>1575</v>
      </c>
      <c r="G108" s="33">
        <v>2018</v>
      </c>
      <c r="H108" s="50" t="s">
        <v>1579</v>
      </c>
      <c r="I108" s="36">
        <v>7</v>
      </c>
    </row>
    <row r="109" spans="1:9" ht="14.25">
      <c r="A109" s="33">
        <v>6</v>
      </c>
      <c r="B109" s="65" t="s">
        <v>323</v>
      </c>
      <c r="C109" s="73"/>
      <c r="D109" s="33"/>
      <c r="E109" s="33"/>
      <c r="F109" s="49" t="s">
        <v>16</v>
      </c>
      <c r="G109" s="33">
        <v>2018</v>
      </c>
      <c r="H109" s="50" t="s">
        <v>1574</v>
      </c>
      <c r="I109" s="36">
        <v>2</v>
      </c>
    </row>
    <row r="110" spans="1:9" ht="14.25">
      <c r="A110" s="33">
        <v>7</v>
      </c>
      <c r="B110" s="65" t="s">
        <v>1623</v>
      </c>
      <c r="C110" s="66"/>
      <c r="D110" s="33"/>
      <c r="E110" s="33"/>
      <c r="F110" s="33" t="s">
        <v>16</v>
      </c>
      <c r="G110" s="33">
        <v>2019</v>
      </c>
      <c r="H110" s="50" t="s">
        <v>1574</v>
      </c>
      <c r="I110" s="36">
        <v>2</v>
      </c>
    </row>
    <row r="111" spans="1:9" s="55" customFormat="1" ht="14.25">
      <c r="A111" s="33" t="s">
        <v>317</v>
      </c>
      <c r="B111" s="61" t="s">
        <v>304</v>
      </c>
      <c r="C111" s="33"/>
      <c r="D111" s="33"/>
      <c r="E111" s="33"/>
      <c r="F111" s="33"/>
      <c r="G111" s="33"/>
      <c r="H111" s="61"/>
      <c r="I111" s="36">
        <f>SUM(I112:I121)</f>
        <v>52.5</v>
      </c>
    </row>
    <row r="112" spans="1:9" ht="24">
      <c r="A112" s="33">
        <v>1</v>
      </c>
      <c r="B112" s="65" t="s">
        <v>1624</v>
      </c>
      <c r="C112" s="33"/>
      <c r="D112" s="33"/>
      <c r="E112" s="33"/>
      <c r="F112" s="49" t="s">
        <v>1575</v>
      </c>
      <c r="G112" s="33">
        <v>2016</v>
      </c>
      <c r="H112" s="50" t="s">
        <v>1576</v>
      </c>
      <c r="I112" s="36">
        <v>1.5</v>
      </c>
    </row>
    <row r="113" spans="1:9" ht="24">
      <c r="A113" s="33">
        <v>2</v>
      </c>
      <c r="B113" s="65" t="s">
        <v>510</v>
      </c>
      <c r="C113" s="33"/>
      <c r="D113" s="33"/>
      <c r="E113" s="33"/>
      <c r="F113" s="49" t="s">
        <v>1575</v>
      </c>
      <c r="G113" s="33">
        <v>2017</v>
      </c>
      <c r="H113" s="50" t="s">
        <v>1576</v>
      </c>
      <c r="I113" s="36">
        <v>6.1</v>
      </c>
    </row>
    <row r="114" spans="1:9" ht="14.25">
      <c r="A114" s="33">
        <v>3</v>
      </c>
      <c r="B114" s="63" t="s">
        <v>1414</v>
      </c>
      <c r="C114" s="33"/>
      <c r="D114" s="33"/>
      <c r="E114" s="33"/>
      <c r="F114" s="49" t="s">
        <v>1575</v>
      </c>
      <c r="G114" s="33">
        <v>2017</v>
      </c>
      <c r="H114" s="50" t="s">
        <v>1625</v>
      </c>
      <c r="I114" s="36">
        <v>7.9</v>
      </c>
    </row>
    <row r="115" spans="1:9" ht="24">
      <c r="A115" s="33">
        <v>4</v>
      </c>
      <c r="B115" s="62" t="s">
        <v>514</v>
      </c>
      <c r="C115" s="33"/>
      <c r="D115" s="33"/>
      <c r="E115" s="33"/>
      <c r="F115" s="49" t="s">
        <v>1575</v>
      </c>
      <c r="G115" s="33">
        <v>2017</v>
      </c>
      <c r="H115" s="50" t="s">
        <v>1609</v>
      </c>
      <c r="I115" s="36">
        <v>2</v>
      </c>
    </row>
    <row r="116" spans="1:9" ht="24">
      <c r="A116" s="33">
        <v>5</v>
      </c>
      <c r="B116" s="62" t="s">
        <v>508</v>
      </c>
      <c r="C116" s="33"/>
      <c r="D116" s="33"/>
      <c r="E116" s="33"/>
      <c r="F116" s="49" t="s">
        <v>1575</v>
      </c>
      <c r="G116" s="33">
        <v>2017</v>
      </c>
      <c r="H116" s="50" t="s">
        <v>1609</v>
      </c>
      <c r="I116" s="36">
        <v>12</v>
      </c>
    </row>
    <row r="117" spans="1:9" ht="24">
      <c r="A117" s="33">
        <v>6</v>
      </c>
      <c r="B117" s="65" t="s">
        <v>1626</v>
      </c>
      <c r="C117" s="33"/>
      <c r="D117" s="33"/>
      <c r="E117" s="33"/>
      <c r="F117" s="49" t="s">
        <v>1575</v>
      </c>
      <c r="G117" s="33">
        <v>2018</v>
      </c>
      <c r="H117" s="50" t="s">
        <v>1617</v>
      </c>
      <c r="I117" s="36">
        <v>7</v>
      </c>
    </row>
    <row r="118" spans="1:9" ht="14.25">
      <c r="A118" s="33">
        <v>7</v>
      </c>
      <c r="B118" s="63" t="s">
        <v>1416</v>
      </c>
      <c r="C118" s="33"/>
      <c r="D118" s="33"/>
      <c r="E118" s="33"/>
      <c r="F118" s="49" t="s">
        <v>1575</v>
      </c>
      <c r="G118" s="33">
        <v>2018</v>
      </c>
      <c r="H118" s="50" t="s">
        <v>1625</v>
      </c>
      <c r="I118" s="36">
        <v>2</v>
      </c>
    </row>
    <row r="119" spans="1:9" ht="14.25">
      <c r="A119" s="33">
        <v>8</v>
      </c>
      <c r="B119" s="65" t="s">
        <v>313</v>
      </c>
      <c r="C119" s="33"/>
      <c r="D119" s="33"/>
      <c r="E119" s="33"/>
      <c r="F119" s="33" t="s">
        <v>16</v>
      </c>
      <c r="G119" s="33">
        <v>2018</v>
      </c>
      <c r="H119" s="50" t="s">
        <v>1574</v>
      </c>
      <c r="I119" s="36">
        <v>2</v>
      </c>
    </row>
    <row r="120" spans="1:9" ht="14.25">
      <c r="A120" s="33">
        <v>9</v>
      </c>
      <c r="B120" s="65" t="s">
        <v>1627</v>
      </c>
      <c r="C120" s="66"/>
      <c r="D120" s="33"/>
      <c r="E120" s="33"/>
      <c r="F120" s="33" t="s">
        <v>16</v>
      </c>
      <c r="G120" s="33">
        <v>2019</v>
      </c>
      <c r="H120" s="50" t="s">
        <v>1574</v>
      </c>
      <c r="I120" s="36">
        <v>2</v>
      </c>
    </row>
    <row r="121" spans="1:9" ht="24">
      <c r="A121" s="33">
        <v>10</v>
      </c>
      <c r="B121" s="65" t="s">
        <v>1628</v>
      </c>
      <c r="C121" s="66"/>
      <c r="D121" s="33"/>
      <c r="E121" s="33"/>
      <c r="F121" s="49" t="s">
        <v>1575</v>
      </c>
      <c r="G121" s="33">
        <v>2019</v>
      </c>
      <c r="H121" s="50" t="s">
        <v>1579</v>
      </c>
      <c r="I121" s="36">
        <v>10</v>
      </c>
    </row>
    <row r="122" spans="1:9" s="55" customFormat="1" ht="14.25">
      <c r="A122" s="33" t="s">
        <v>327</v>
      </c>
      <c r="B122" s="61" t="s">
        <v>148</v>
      </c>
      <c r="C122" s="33"/>
      <c r="D122" s="33"/>
      <c r="E122" s="33"/>
      <c r="F122" s="33"/>
      <c r="G122" s="33"/>
      <c r="H122" s="61"/>
      <c r="I122" s="36">
        <f>SUM(I123:I137)</f>
        <v>41.5</v>
      </c>
    </row>
    <row r="123" spans="1:9" ht="14.25">
      <c r="A123" s="33">
        <v>1</v>
      </c>
      <c r="B123" s="62" t="s">
        <v>1629</v>
      </c>
      <c r="C123" s="33"/>
      <c r="D123" s="33"/>
      <c r="E123" s="33"/>
      <c r="F123" s="33" t="s">
        <v>16</v>
      </c>
      <c r="G123" s="33">
        <v>2016</v>
      </c>
      <c r="H123" s="50" t="s">
        <v>1574</v>
      </c>
      <c r="I123" s="36">
        <v>1</v>
      </c>
    </row>
    <row r="124" spans="1:9" ht="14.25">
      <c r="A124" s="33">
        <v>2</v>
      </c>
      <c r="B124" s="62" t="s">
        <v>1630</v>
      </c>
      <c r="C124" s="33"/>
      <c r="D124" s="33"/>
      <c r="E124" s="33"/>
      <c r="F124" s="33" t="s">
        <v>16</v>
      </c>
      <c r="G124" s="33">
        <v>2016</v>
      </c>
      <c r="H124" s="50" t="s">
        <v>1574</v>
      </c>
      <c r="I124" s="36">
        <v>1</v>
      </c>
    </row>
    <row r="125" spans="1:9" ht="24">
      <c r="A125" s="33">
        <v>3</v>
      </c>
      <c r="B125" s="62" t="s">
        <v>1631</v>
      </c>
      <c r="C125" s="33"/>
      <c r="D125" s="33"/>
      <c r="E125" s="33"/>
      <c r="F125" s="49" t="s">
        <v>1575</v>
      </c>
      <c r="G125" s="33">
        <v>2016</v>
      </c>
      <c r="H125" s="50" t="s">
        <v>1576</v>
      </c>
      <c r="I125" s="36">
        <v>1.5</v>
      </c>
    </row>
    <row r="126" spans="1:9" ht="14.25">
      <c r="A126" s="33">
        <v>4</v>
      </c>
      <c r="B126" s="62" t="s">
        <v>149</v>
      </c>
      <c r="C126" s="33"/>
      <c r="D126" s="33"/>
      <c r="E126" s="33"/>
      <c r="F126" s="33" t="s">
        <v>16</v>
      </c>
      <c r="G126" s="33">
        <v>2017</v>
      </c>
      <c r="H126" s="50" t="s">
        <v>1574</v>
      </c>
      <c r="I126" s="36">
        <v>2</v>
      </c>
    </row>
    <row r="127" spans="1:9" ht="14.25">
      <c r="A127" s="33">
        <v>5</v>
      </c>
      <c r="B127" s="62" t="s">
        <v>151</v>
      </c>
      <c r="C127" s="33"/>
      <c r="D127" s="33"/>
      <c r="E127" s="33"/>
      <c r="F127" s="33" t="s">
        <v>16</v>
      </c>
      <c r="G127" s="33">
        <v>2017</v>
      </c>
      <c r="H127" s="50" t="s">
        <v>1574</v>
      </c>
      <c r="I127" s="36">
        <v>2</v>
      </c>
    </row>
    <row r="128" spans="1:9" ht="14.25">
      <c r="A128" s="33">
        <v>6</v>
      </c>
      <c r="B128" s="62" t="s">
        <v>153</v>
      </c>
      <c r="C128" s="33"/>
      <c r="D128" s="33"/>
      <c r="E128" s="33"/>
      <c r="F128" s="33" t="s">
        <v>16</v>
      </c>
      <c r="G128" s="33">
        <v>2017</v>
      </c>
      <c r="H128" s="50" t="s">
        <v>1574</v>
      </c>
      <c r="I128" s="36">
        <v>2</v>
      </c>
    </row>
    <row r="129" spans="1:9" ht="14.25">
      <c r="A129" s="33">
        <v>7</v>
      </c>
      <c r="B129" s="62" t="s">
        <v>155</v>
      </c>
      <c r="C129" s="33"/>
      <c r="D129" s="33"/>
      <c r="E129" s="33"/>
      <c r="F129" s="33" t="s">
        <v>16</v>
      </c>
      <c r="G129" s="33">
        <v>2017</v>
      </c>
      <c r="H129" s="50" t="s">
        <v>1574</v>
      </c>
      <c r="I129" s="36">
        <v>2</v>
      </c>
    </row>
    <row r="130" spans="1:9" ht="14.25">
      <c r="A130" s="33">
        <v>8</v>
      </c>
      <c r="B130" s="65" t="s">
        <v>1508</v>
      </c>
      <c r="C130" s="33"/>
      <c r="D130" s="33"/>
      <c r="E130" s="33"/>
      <c r="F130" s="33" t="s">
        <v>16</v>
      </c>
      <c r="G130" s="33">
        <v>2018</v>
      </c>
      <c r="H130" s="50" t="s">
        <v>1574</v>
      </c>
      <c r="I130" s="36">
        <v>2</v>
      </c>
    </row>
    <row r="131" spans="1:9" ht="14.25">
      <c r="A131" s="33">
        <v>9</v>
      </c>
      <c r="B131" s="65" t="s">
        <v>1632</v>
      </c>
      <c r="C131" s="33"/>
      <c r="D131" s="33"/>
      <c r="E131" s="33"/>
      <c r="F131" s="33" t="s">
        <v>16</v>
      </c>
      <c r="G131" s="33">
        <v>2018</v>
      </c>
      <c r="H131" s="50" t="s">
        <v>1574</v>
      </c>
      <c r="I131" s="36">
        <v>2</v>
      </c>
    </row>
    <row r="132" spans="1:9" ht="14.25">
      <c r="A132" s="33">
        <v>10</v>
      </c>
      <c r="B132" s="65" t="s">
        <v>1633</v>
      </c>
      <c r="C132" s="33"/>
      <c r="D132" s="33"/>
      <c r="E132" s="33"/>
      <c r="F132" s="33" t="s">
        <v>16</v>
      </c>
      <c r="G132" s="33">
        <v>2018</v>
      </c>
      <c r="H132" s="50" t="s">
        <v>1574</v>
      </c>
      <c r="I132" s="36">
        <v>2</v>
      </c>
    </row>
    <row r="133" spans="1:9" ht="14.25">
      <c r="A133" s="33">
        <v>11</v>
      </c>
      <c r="B133" s="65" t="s">
        <v>1634</v>
      </c>
      <c r="C133" s="33"/>
      <c r="D133" s="33"/>
      <c r="E133" s="33"/>
      <c r="F133" s="33" t="s">
        <v>16</v>
      </c>
      <c r="G133" s="33">
        <v>2018</v>
      </c>
      <c r="H133" s="50" t="s">
        <v>1574</v>
      </c>
      <c r="I133" s="36">
        <v>2</v>
      </c>
    </row>
    <row r="134" spans="1:9" ht="14.25">
      <c r="A134" s="33">
        <v>12</v>
      </c>
      <c r="B134" s="65" t="s">
        <v>1430</v>
      </c>
      <c r="C134" s="33"/>
      <c r="D134" s="33"/>
      <c r="E134" s="33"/>
      <c r="F134" s="33" t="s">
        <v>16</v>
      </c>
      <c r="G134" s="33">
        <v>2018</v>
      </c>
      <c r="H134" s="50" t="s">
        <v>1574</v>
      </c>
      <c r="I134" s="36">
        <v>8</v>
      </c>
    </row>
    <row r="135" spans="1:9" ht="24">
      <c r="A135" s="33">
        <v>13</v>
      </c>
      <c r="B135" s="65" t="s">
        <v>323</v>
      </c>
      <c r="C135" s="33"/>
      <c r="D135" s="33"/>
      <c r="E135" s="33"/>
      <c r="F135" s="33" t="s">
        <v>1575</v>
      </c>
      <c r="G135" s="33">
        <v>2018</v>
      </c>
      <c r="H135" s="50" t="s">
        <v>1576</v>
      </c>
      <c r="I135" s="36">
        <v>2</v>
      </c>
    </row>
    <row r="136" spans="1:9" ht="24">
      <c r="A136" s="33">
        <v>14</v>
      </c>
      <c r="B136" s="62" t="s">
        <v>1635</v>
      </c>
      <c r="C136" s="71"/>
      <c r="D136" s="33"/>
      <c r="E136" s="33"/>
      <c r="F136" s="49" t="s">
        <v>1575</v>
      </c>
      <c r="G136" s="33">
        <v>2019</v>
      </c>
      <c r="H136" s="50" t="s">
        <v>1576</v>
      </c>
      <c r="I136" s="36">
        <v>10</v>
      </c>
    </row>
    <row r="137" spans="1:9" ht="14.25">
      <c r="A137" s="33">
        <v>15</v>
      </c>
      <c r="B137" s="62" t="s">
        <v>1636</v>
      </c>
      <c r="C137" s="71"/>
      <c r="D137" s="33"/>
      <c r="E137" s="33"/>
      <c r="F137" s="33" t="s">
        <v>16</v>
      </c>
      <c r="G137" s="33">
        <v>2019</v>
      </c>
      <c r="H137" s="50" t="s">
        <v>1574</v>
      </c>
      <c r="I137" s="36">
        <v>2</v>
      </c>
    </row>
    <row r="138" spans="1:9" s="55" customFormat="1" ht="14.25">
      <c r="A138" s="33" t="s">
        <v>342</v>
      </c>
      <c r="B138" s="61" t="s">
        <v>245</v>
      </c>
      <c r="C138" s="33"/>
      <c r="D138" s="33"/>
      <c r="E138" s="33"/>
      <c r="F138" s="33"/>
      <c r="G138" s="33"/>
      <c r="H138" s="61"/>
      <c r="I138" s="36">
        <f>SUM(I139:I145)</f>
        <v>26.5</v>
      </c>
    </row>
    <row r="139" spans="1:9" ht="24">
      <c r="A139" s="33">
        <v>1</v>
      </c>
      <c r="B139" s="61" t="s">
        <v>1637</v>
      </c>
      <c r="C139" s="33"/>
      <c r="D139" s="33"/>
      <c r="E139" s="33"/>
      <c r="F139" s="49" t="s">
        <v>1575</v>
      </c>
      <c r="G139" s="33">
        <v>2016</v>
      </c>
      <c r="H139" s="50" t="s">
        <v>1576</v>
      </c>
      <c r="I139" s="36">
        <v>4.5</v>
      </c>
    </row>
    <row r="140" spans="1:9" ht="24">
      <c r="A140" s="33">
        <v>2</v>
      </c>
      <c r="B140" s="61" t="s">
        <v>458</v>
      </c>
      <c r="C140" s="33"/>
      <c r="D140" s="33"/>
      <c r="E140" s="33"/>
      <c r="F140" s="49" t="s">
        <v>1575</v>
      </c>
      <c r="G140" s="33">
        <v>2017</v>
      </c>
      <c r="H140" s="50" t="s">
        <v>1576</v>
      </c>
      <c r="I140" s="36">
        <v>2</v>
      </c>
    </row>
    <row r="141" spans="1:9" ht="14.25">
      <c r="A141" s="33">
        <v>3</v>
      </c>
      <c r="B141" s="61" t="s">
        <v>804</v>
      </c>
      <c r="C141" s="33"/>
      <c r="D141" s="33"/>
      <c r="E141" s="33"/>
      <c r="F141" s="33" t="s">
        <v>16</v>
      </c>
      <c r="G141" s="33">
        <v>2017</v>
      </c>
      <c r="H141" s="50" t="s">
        <v>1574</v>
      </c>
      <c r="I141" s="36">
        <v>2</v>
      </c>
    </row>
    <row r="142" spans="1:9" ht="24">
      <c r="A142" s="33">
        <v>4</v>
      </c>
      <c r="B142" s="63" t="s">
        <v>1638</v>
      </c>
      <c r="C142" s="33"/>
      <c r="D142" s="33"/>
      <c r="E142" s="33"/>
      <c r="F142" s="33" t="s">
        <v>1575</v>
      </c>
      <c r="G142" s="33">
        <v>2018</v>
      </c>
      <c r="H142" s="50" t="s">
        <v>1576</v>
      </c>
      <c r="I142" s="36">
        <v>7</v>
      </c>
    </row>
    <row r="143" spans="1:9" ht="24">
      <c r="A143" s="33">
        <v>5</v>
      </c>
      <c r="B143" s="63" t="s">
        <v>1639</v>
      </c>
      <c r="C143" s="33"/>
      <c r="D143" s="33"/>
      <c r="E143" s="33"/>
      <c r="F143" s="33" t="s">
        <v>1575</v>
      </c>
      <c r="G143" s="33">
        <v>2018</v>
      </c>
      <c r="H143" s="50" t="s">
        <v>1576</v>
      </c>
      <c r="I143" s="36">
        <v>7</v>
      </c>
    </row>
    <row r="144" spans="1:9" ht="14.25">
      <c r="A144" s="33">
        <v>6</v>
      </c>
      <c r="B144" s="61" t="s">
        <v>1640</v>
      </c>
      <c r="C144" s="33"/>
      <c r="D144" s="33"/>
      <c r="E144" s="33"/>
      <c r="F144" s="33" t="s">
        <v>16</v>
      </c>
      <c r="G144" s="33">
        <v>2019</v>
      </c>
      <c r="H144" s="50" t="s">
        <v>1574</v>
      </c>
      <c r="I144" s="36">
        <v>2</v>
      </c>
    </row>
    <row r="145" spans="1:9" ht="14.25">
      <c r="A145" s="33">
        <v>7</v>
      </c>
      <c r="B145" s="61" t="s">
        <v>1641</v>
      </c>
      <c r="C145" s="33"/>
      <c r="D145" s="33"/>
      <c r="E145" s="33"/>
      <c r="F145" s="33" t="s">
        <v>16</v>
      </c>
      <c r="G145" s="33">
        <v>2019</v>
      </c>
      <c r="H145" s="50" t="s">
        <v>1574</v>
      </c>
      <c r="I145" s="36">
        <v>2</v>
      </c>
    </row>
    <row r="146" spans="1:9" s="55" customFormat="1" ht="14.25">
      <c r="A146" s="33" t="s">
        <v>354</v>
      </c>
      <c r="B146" s="61" t="s">
        <v>343</v>
      </c>
      <c r="C146" s="72"/>
      <c r="D146" s="33"/>
      <c r="E146" s="33"/>
      <c r="F146" s="33"/>
      <c r="G146" s="33"/>
      <c r="H146" s="61"/>
      <c r="I146" s="36">
        <f>SUM(I147:I152)</f>
        <v>28.9</v>
      </c>
    </row>
    <row r="147" spans="1:9" ht="24">
      <c r="A147" s="33">
        <v>1</v>
      </c>
      <c r="B147" s="61" t="s">
        <v>1642</v>
      </c>
      <c r="C147" s="72"/>
      <c r="D147" s="33"/>
      <c r="E147" s="33"/>
      <c r="F147" s="49" t="s">
        <v>1575</v>
      </c>
      <c r="G147" s="33">
        <v>2016</v>
      </c>
      <c r="H147" s="50" t="s">
        <v>1576</v>
      </c>
      <c r="I147" s="36">
        <v>1.5</v>
      </c>
    </row>
    <row r="148" spans="1:9" ht="24">
      <c r="A148" s="33">
        <v>2</v>
      </c>
      <c r="B148" s="63" t="s">
        <v>549</v>
      </c>
      <c r="C148" s="72"/>
      <c r="D148" s="33"/>
      <c r="E148" s="33"/>
      <c r="F148" s="49" t="s">
        <v>1575</v>
      </c>
      <c r="G148" s="33">
        <v>2016</v>
      </c>
      <c r="H148" s="50" t="s">
        <v>1576</v>
      </c>
      <c r="I148" s="36">
        <v>1.5</v>
      </c>
    </row>
    <row r="149" spans="1:9" ht="24">
      <c r="A149" s="33">
        <v>3</v>
      </c>
      <c r="B149" s="63" t="s">
        <v>552</v>
      </c>
      <c r="C149" s="72"/>
      <c r="D149" s="33"/>
      <c r="E149" s="33"/>
      <c r="F149" s="49" t="s">
        <v>1575</v>
      </c>
      <c r="G149" s="33">
        <v>2017</v>
      </c>
      <c r="H149" s="50" t="s">
        <v>1576</v>
      </c>
      <c r="I149" s="36">
        <v>6.9</v>
      </c>
    </row>
    <row r="150" spans="1:9" ht="24">
      <c r="A150" s="33">
        <v>4</v>
      </c>
      <c r="B150" s="63" t="s">
        <v>350</v>
      </c>
      <c r="C150" s="72"/>
      <c r="D150" s="33"/>
      <c r="E150" s="33"/>
      <c r="F150" s="49" t="s">
        <v>1575</v>
      </c>
      <c r="G150" s="33">
        <v>2018</v>
      </c>
      <c r="H150" s="50" t="s">
        <v>1576</v>
      </c>
      <c r="I150" s="36">
        <v>7</v>
      </c>
    </row>
    <row r="151" spans="1:9" ht="14.25">
      <c r="A151" s="33">
        <v>5</v>
      </c>
      <c r="B151" s="63" t="s">
        <v>348</v>
      </c>
      <c r="C151" s="72"/>
      <c r="D151" s="33"/>
      <c r="E151" s="33"/>
      <c r="F151" s="33" t="s">
        <v>16</v>
      </c>
      <c r="G151" s="33">
        <v>2018</v>
      </c>
      <c r="H151" s="50" t="s">
        <v>1574</v>
      </c>
      <c r="I151" s="36">
        <v>2</v>
      </c>
    </row>
    <row r="152" spans="1:9" ht="24">
      <c r="A152" s="33">
        <v>6</v>
      </c>
      <c r="B152" s="63" t="s">
        <v>352</v>
      </c>
      <c r="C152" s="64"/>
      <c r="D152" s="33"/>
      <c r="E152" s="33"/>
      <c r="F152" s="49" t="s">
        <v>1575</v>
      </c>
      <c r="G152" s="33">
        <v>2019</v>
      </c>
      <c r="H152" s="50" t="s">
        <v>1576</v>
      </c>
      <c r="I152" s="36">
        <v>10</v>
      </c>
    </row>
    <row r="153" spans="1:9" s="55" customFormat="1" ht="14.25">
      <c r="A153" s="33" t="s">
        <v>366</v>
      </c>
      <c r="B153" s="61" t="s">
        <v>294</v>
      </c>
      <c r="C153" s="72"/>
      <c r="D153" s="33"/>
      <c r="E153" s="33"/>
      <c r="F153" s="33"/>
      <c r="G153" s="33"/>
      <c r="H153" s="61"/>
      <c r="I153" s="36">
        <f>SUM(I154:I158)</f>
        <v>27</v>
      </c>
    </row>
    <row r="154" spans="1:9" ht="14.25">
      <c r="A154" s="33">
        <v>1</v>
      </c>
      <c r="B154" s="63" t="s">
        <v>1643</v>
      </c>
      <c r="C154" s="72"/>
      <c r="D154" s="33"/>
      <c r="E154" s="33"/>
      <c r="F154" s="33" t="s">
        <v>16</v>
      </c>
      <c r="G154" s="33">
        <v>2016</v>
      </c>
      <c r="H154" s="50" t="s">
        <v>1574</v>
      </c>
      <c r="I154" s="36">
        <v>1</v>
      </c>
    </row>
    <row r="155" spans="1:9" ht="14.25">
      <c r="A155" s="33">
        <v>2</v>
      </c>
      <c r="B155" s="63" t="s">
        <v>502</v>
      </c>
      <c r="C155" s="72"/>
      <c r="D155" s="33"/>
      <c r="E155" s="33"/>
      <c r="F155" s="33" t="s">
        <v>16</v>
      </c>
      <c r="G155" s="33">
        <v>2017</v>
      </c>
      <c r="H155" s="50" t="s">
        <v>1574</v>
      </c>
      <c r="I155" s="36">
        <v>2</v>
      </c>
    </row>
    <row r="156" spans="1:9" ht="24">
      <c r="A156" s="33">
        <v>3</v>
      </c>
      <c r="B156" s="63" t="s">
        <v>1644</v>
      </c>
      <c r="C156" s="72"/>
      <c r="D156" s="33"/>
      <c r="E156" s="33"/>
      <c r="F156" s="49" t="s">
        <v>1575</v>
      </c>
      <c r="G156" s="33">
        <v>2018</v>
      </c>
      <c r="H156" s="50" t="s">
        <v>1576</v>
      </c>
      <c r="I156" s="36">
        <v>7</v>
      </c>
    </row>
    <row r="157" spans="1:9" ht="24">
      <c r="A157" s="33">
        <v>4</v>
      </c>
      <c r="B157" s="63" t="s">
        <v>1645</v>
      </c>
      <c r="C157" s="72"/>
      <c r="D157" s="33"/>
      <c r="E157" s="33"/>
      <c r="F157" s="49" t="s">
        <v>1575</v>
      </c>
      <c r="G157" s="33">
        <v>2018</v>
      </c>
      <c r="H157" s="50" t="s">
        <v>1576</v>
      </c>
      <c r="I157" s="36">
        <v>7</v>
      </c>
    </row>
    <row r="158" spans="1:9" ht="24">
      <c r="A158" s="33">
        <v>5</v>
      </c>
      <c r="B158" s="63" t="s">
        <v>1646</v>
      </c>
      <c r="C158" s="64"/>
      <c r="D158" s="33"/>
      <c r="E158" s="33"/>
      <c r="F158" s="49" t="s">
        <v>1575</v>
      </c>
      <c r="G158" s="33">
        <v>2019</v>
      </c>
      <c r="H158" s="50" t="s">
        <v>1576</v>
      </c>
      <c r="I158" s="36">
        <v>10</v>
      </c>
    </row>
    <row r="159" spans="1:9" s="56" customFormat="1" ht="14.25">
      <c r="A159" s="72" t="s">
        <v>376</v>
      </c>
      <c r="B159" s="61" t="s">
        <v>381</v>
      </c>
      <c r="C159" s="49"/>
      <c r="D159" s="49"/>
      <c r="E159" s="74"/>
      <c r="F159" s="74"/>
      <c r="G159" s="49"/>
      <c r="H159" s="75"/>
      <c r="I159" s="36">
        <f>I160</f>
        <v>2</v>
      </c>
    </row>
    <row r="160" spans="1:9" s="56" customFormat="1" ht="14.25">
      <c r="A160" s="72">
        <v>1</v>
      </c>
      <c r="B160" s="62" t="s">
        <v>382</v>
      </c>
      <c r="C160" s="49"/>
      <c r="D160" s="49"/>
      <c r="E160" s="74"/>
      <c r="F160" s="33" t="s">
        <v>16</v>
      </c>
      <c r="G160" s="33">
        <v>2017</v>
      </c>
      <c r="H160" s="50" t="s">
        <v>1574</v>
      </c>
      <c r="I160" s="36">
        <v>2</v>
      </c>
    </row>
    <row r="161" spans="1:9" s="56" customFormat="1" ht="14.25">
      <c r="A161" s="72" t="s">
        <v>380</v>
      </c>
      <c r="B161" s="61" t="s">
        <v>377</v>
      </c>
      <c r="C161" s="49"/>
      <c r="D161" s="49"/>
      <c r="E161" s="74"/>
      <c r="F161" s="74"/>
      <c r="G161" s="49"/>
      <c r="H161" s="75"/>
      <c r="I161" s="36">
        <f>I162</f>
        <v>3</v>
      </c>
    </row>
    <row r="162" spans="1:9" ht="14.25">
      <c r="A162" s="33">
        <v>1</v>
      </c>
      <c r="B162" s="62" t="s">
        <v>1501</v>
      </c>
      <c r="C162" s="49"/>
      <c r="D162" s="49"/>
      <c r="E162" s="74"/>
      <c r="F162" s="33" t="s">
        <v>16</v>
      </c>
      <c r="G162" s="33">
        <v>2017</v>
      </c>
      <c r="H162" s="50" t="s">
        <v>1574</v>
      </c>
      <c r="I162" s="36">
        <v>3</v>
      </c>
    </row>
  </sheetData>
  <mergeCells count="10">
    <mergeCell ref="A1:I1"/>
    <mergeCell ref="D2:E2"/>
    <mergeCell ref="A4:B4"/>
    <mergeCell ref="A2:A3"/>
    <mergeCell ref="B2:B3"/>
    <mergeCell ref="C2:C3"/>
    <mergeCell ref="F2:F3"/>
    <mergeCell ref="G2:G3"/>
    <mergeCell ref="H2:H3"/>
    <mergeCell ref="I2:I3"/>
  </mergeCells>
  <printOptions horizontalCentered="1"/>
  <pageMargins left="0.24" right="0.16" top="0.98" bottom="0.98" header="0.51" footer="0.51"/>
  <pageSetup horizontalDpi="600" verticalDpi="600" orientation="landscape" paperSize="9"/>
</worksheet>
</file>

<file path=xl/worksheets/sheet15.xml><?xml version="1.0" encoding="utf-8"?>
<worksheet xmlns="http://schemas.openxmlformats.org/spreadsheetml/2006/main" xmlns:r="http://schemas.openxmlformats.org/officeDocument/2006/relationships">
  <dimension ref="A1:H6"/>
  <sheetViews>
    <sheetView zoomScaleSheetLayoutView="100" workbookViewId="0" topLeftCell="A1">
      <selection activeCell="I14" sqref="I14"/>
    </sheetView>
  </sheetViews>
  <sheetFormatPr defaultColWidth="9.00390625" defaultColWidthPt="54" defaultRowHeight="14.25"/>
  <cols>
    <col min="1" max="1" width="4.625" widthPt="27.75" style="0" customWidth="1"/>
    <col min="2" max="2" width="17.25390625" widthPt="103.5" style="0" customWidth="1"/>
    <col min="5" max="5" width="7.125" widthPt="42.75" style="0" customWidth="1"/>
    <col min="7" max="7" width="63.50390625" widthPt="381" style="0" customWidth="1"/>
    <col min="8" max="8" width="11.25390625" widthPt="67.5" style="0" customWidth="1"/>
  </cols>
  <sheetData>
    <row r="1" spans="1:8" ht="14.25">
      <c r="A1" s="38" t="s">
        <v>1647</v>
      </c>
      <c r="B1" s="39"/>
      <c r="C1" s="38"/>
      <c r="D1" s="38"/>
      <c r="E1" s="38"/>
      <c r="F1" s="38"/>
      <c r="G1" s="39"/>
      <c r="H1" s="38"/>
    </row>
    <row r="2" spans="1:8" ht="14.25">
      <c r="A2" s="33" t="s">
        <v>1</v>
      </c>
      <c r="B2" s="40" t="s">
        <v>2</v>
      </c>
      <c r="C2" s="40" t="s">
        <v>128</v>
      </c>
      <c r="D2" s="40"/>
      <c r="E2" s="40" t="s">
        <v>4</v>
      </c>
      <c r="F2" s="40" t="s">
        <v>5</v>
      </c>
      <c r="G2" s="40" t="s">
        <v>6</v>
      </c>
      <c r="H2" s="41" t="s">
        <v>1648</v>
      </c>
    </row>
    <row r="3" spans="1:8" ht="14.25">
      <c r="A3" s="33"/>
      <c r="B3" s="40"/>
      <c r="C3" s="40" t="s">
        <v>131</v>
      </c>
      <c r="D3" s="40" t="s">
        <v>132</v>
      </c>
      <c r="E3" s="40"/>
      <c r="F3" s="40"/>
      <c r="G3" s="40"/>
      <c r="H3" s="42"/>
    </row>
    <row r="4" spans="1:8" ht="14.25">
      <c r="A4" s="43" t="s">
        <v>12</v>
      </c>
      <c r="B4" s="44"/>
      <c r="C4" s="52">
        <f aca="true" t="shared" si="0" ref="C4:H4">SUM(C5:C6)</f>
        <v>8564</v>
      </c>
      <c r="D4" s="52">
        <f t="shared" si="0"/>
        <v>5757</v>
      </c>
      <c r="E4" s="53"/>
      <c r="F4" s="53"/>
      <c r="G4" s="53"/>
      <c r="H4" s="53">
        <f t="shared" si="0"/>
        <v>40903</v>
      </c>
    </row>
    <row r="5" spans="1:8" ht="36">
      <c r="A5" s="46">
        <v>1</v>
      </c>
      <c r="B5" s="54" t="s">
        <v>1649</v>
      </c>
      <c r="C5" s="46">
        <v>2126</v>
      </c>
      <c r="D5" s="46">
        <v>5757</v>
      </c>
      <c r="E5" s="46" t="s">
        <v>16</v>
      </c>
      <c r="F5" s="45" t="s">
        <v>1650</v>
      </c>
      <c r="G5" s="54" t="s">
        <v>1651</v>
      </c>
      <c r="H5" s="53">
        <v>8903</v>
      </c>
    </row>
    <row r="6" spans="1:8" ht="24">
      <c r="A6" s="46">
        <v>2</v>
      </c>
      <c r="B6" s="54" t="s">
        <v>1652</v>
      </c>
      <c r="C6" s="46">
        <v>6438</v>
      </c>
      <c r="D6" s="46"/>
      <c r="E6" s="46" t="s">
        <v>16</v>
      </c>
      <c r="F6" s="45" t="s">
        <v>1653</v>
      </c>
      <c r="G6" s="54" t="s">
        <v>1654</v>
      </c>
      <c r="H6" s="53">
        <v>32000</v>
      </c>
    </row>
  </sheetData>
  <mergeCells count="9">
    <mergeCell ref="A1:H1"/>
    <mergeCell ref="C2:D2"/>
    <mergeCell ref="A4:B4"/>
    <mergeCell ref="A2:A3"/>
    <mergeCell ref="B2:B3"/>
    <mergeCell ref="E2:E3"/>
    <mergeCell ref="F2:F3"/>
    <mergeCell ref="G2:G3"/>
    <mergeCell ref="H2:H3"/>
  </mergeCells>
  <printOptions horizontalCentered="1"/>
  <pageMargins left="0.24" right="0.16" top="0.98" bottom="0.98" header="0.51" footer="0.51"/>
  <pageSetup horizontalDpi="600" verticalDpi="600" orientation="landscape" paperSize="9"/>
</worksheet>
</file>

<file path=xl/worksheets/sheet16.xml><?xml version="1.0" encoding="utf-8"?>
<worksheet xmlns="http://schemas.openxmlformats.org/spreadsheetml/2006/main" xmlns:r="http://schemas.openxmlformats.org/officeDocument/2006/relationships">
  <dimension ref="A1:H12"/>
  <sheetViews>
    <sheetView zoomScaleSheetLayoutView="100" workbookViewId="0" topLeftCell="A1">
      <selection activeCell="J21" sqref="J21"/>
    </sheetView>
  </sheetViews>
  <sheetFormatPr defaultColWidth="9.00390625" defaultColWidthPt="54" defaultRowHeight="14.25"/>
  <cols>
    <col min="1" max="1" width="7.75390625" widthPt="46.5" style="0" customWidth="1"/>
    <col min="2" max="2" width="22.00390625" widthPt="132" style="0" customWidth="1"/>
    <col min="3" max="3" width="10.50390625" widthPt="63" style="0" customWidth="1"/>
    <col min="5" max="5" width="9.00390625" widthPt="54" style="10" customWidth="1"/>
    <col min="7" max="7" width="52.125" widthPt="312.75" style="0" customWidth="1"/>
    <col min="8" max="8" width="13.25390625" widthPt="79.5" style="0" bestFit="1" customWidth="1"/>
  </cols>
  <sheetData>
    <row r="1" spans="1:8" ht="14.25">
      <c r="A1" s="38" t="s">
        <v>1655</v>
      </c>
      <c r="B1" s="39"/>
      <c r="C1" s="38"/>
      <c r="D1" s="38"/>
      <c r="E1" s="38"/>
      <c r="F1" s="38"/>
      <c r="G1" s="39"/>
      <c r="H1" s="38"/>
    </row>
    <row r="2" spans="1:8" ht="14.25">
      <c r="A2" s="33" t="s">
        <v>1</v>
      </c>
      <c r="B2" s="40" t="s">
        <v>1274</v>
      </c>
      <c r="C2" s="40" t="s">
        <v>128</v>
      </c>
      <c r="D2" s="40"/>
      <c r="E2" s="40" t="s">
        <v>4</v>
      </c>
      <c r="F2" s="40" t="s">
        <v>5</v>
      </c>
      <c r="G2" s="40" t="s">
        <v>6</v>
      </c>
      <c r="H2" s="41" t="s">
        <v>1648</v>
      </c>
    </row>
    <row r="3" spans="1:8" ht="14.25">
      <c r="A3" s="33"/>
      <c r="B3" s="40"/>
      <c r="C3" s="40" t="s">
        <v>131</v>
      </c>
      <c r="D3" s="40" t="s">
        <v>132</v>
      </c>
      <c r="E3" s="40"/>
      <c r="F3" s="40"/>
      <c r="G3" s="40"/>
      <c r="H3" s="42"/>
    </row>
    <row r="4" spans="1:8" ht="14.25">
      <c r="A4" s="43" t="s">
        <v>12</v>
      </c>
      <c r="B4" s="44"/>
      <c r="C4" s="45"/>
      <c r="D4" s="45"/>
      <c r="E4" s="46"/>
      <c r="F4" s="46"/>
      <c r="G4" s="45"/>
      <c r="H4" s="47">
        <f>H5+H9</f>
        <v>42467.5</v>
      </c>
    </row>
    <row r="5" spans="1:8" ht="14.25">
      <c r="A5" s="46" t="s">
        <v>13</v>
      </c>
      <c r="B5" s="48" t="s">
        <v>1656</v>
      </c>
      <c r="C5" s="46">
        <f>SUM(C6:C8)</f>
        <v>15063</v>
      </c>
      <c r="D5" s="45"/>
      <c r="E5" s="46"/>
      <c r="F5" s="46"/>
      <c r="G5" s="45"/>
      <c r="H5" s="47">
        <f>SUM(H6:H8)</f>
        <v>37657.5</v>
      </c>
    </row>
    <row r="6" spans="1:8" ht="14.25">
      <c r="A6" s="49">
        <v>1</v>
      </c>
      <c r="B6" s="50" t="s">
        <v>1657</v>
      </c>
      <c r="C6" s="49">
        <v>4070</v>
      </c>
      <c r="D6" s="45"/>
      <c r="E6" s="46" t="s">
        <v>139</v>
      </c>
      <c r="F6" s="46">
        <v>2016</v>
      </c>
      <c r="G6" s="45" t="s">
        <v>1658</v>
      </c>
      <c r="H6" s="47">
        <f aca="true" t="shared" si="0" ref="H6:H8">C6*2.5</f>
        <v>10175</v>
      </c>
    </row>
    <row r="7" spans="1:8" ht="14.25">
      <c r="A7" s="49">
        <v>2</v>
      </c>
      <c r="B7" s="50" t="s">
        <v>1659</v>
      </c>
      <c r="C7" s="49">
        <v>6221</v>
      </c>
      <c r="D7" s="45"/>
      <c r="E7" s="46" t="s">
        <v>139</v>
      </c>
      <c r="F7" s="46">
        <v>2017</v>
      </c>
      <c r="G7" s="45" t="s">
        <v>1660</v>
      </c>
      <c r="H7" s="47">
        <f t="shared" si="0"/>
        <v>15552.5</v>
      </c>
    </row>
    <row r="8" spans="1:8" ht="14.25">
      <c r="A8" s="49">
        <v>3</v>
      </c>
      <c r="B8" s="50" t="s">
        <v>1661</v>
      </c>
      <c r="C8" s="49">
        <v>4772</v>
      </c>
      <c r="D8" s="45"/>
      <c r="E8" s="46" t="s">
        <v>139</v>
      </c>
      <c r="F8" s="46">
        <v>2018</v>
      </c>
      <c r="G8" s="45" t="s">
        <v>1662</v>
      </c>
      <c r="H8" s="47">
        <f t="shared" si="0"/>
        <v>11930</v>
      </c>
    </row>
    <row r="9" spans="1:8" ht="14.25">
      <c r="A9" s="46" t="s">
        <v>22</v>
      </c>
      <c r="B9" s="48" t="s">
        <v>1663</v>
      </c>
      <c r="C9" s="45"/>
      <c r="D9" s="45"/>
      <c r="E9" s="46"/>
      <c r="F9" s="46"/>
      <c r="G9" s="45"/>
      <c r="H9" s="47">
        <f>SUM(H10:H12)</f>
        <v>4810</v>
      </c>
    </row>
    <row r="10" spans="1:8" ht="24">
      <c r="A10" s="46">
        <v>1</v>
      </c>
      <c r="B10" s="48" t="s">
        <v>1664</v>
      </c>
      <c r="C10" s="51"/>
      <c r="D10" s="45"/>
      <c r="E10" s="46" t="s">
        <v>16</v>
      </c>
      <c r="F10" s="46">
        <v>2016</v>
      </c>
      <c r="G10" s="50" t="s">
        <v>1665</v>
      </c>
      <c r="H10" s="47">
        <v>3380</v>
      </c>
    </row>
    <row r="11" spans="1:8" ht="24">
      <c r="A11" s="46">
        <v>2</v>
      </c>
      <c r="B11" s="48" t="s">
        <v>1666</v>
      </c>
      <c r="C11" s="45"/>
      <c r="D11" s="45"/>
      <c r="E11" s="46" t="s">
        <v>16</v>
      </c>
      <c r="F11" s="46">
        <v>2017</v>
      </c>
      <c r="G11" s="50" t="s">
        <v>1667</v>
      </c>
      <c r="H11" s="47">
        <v>1170</v>
      </c>
    </row>
    <row r="12" spans="1:8" ht="24">
      <c r="A12" s="46">
        <v>3</v>
      </c>
      <c r="B12" s="48" t="s">
        <v>1668</v>
      </c>
      <c r="C12" s="45"/>
      <c r="D12" s="45"/>
      <c r="E12" s="46" t="s">
        <v>16</v>
      </c>
      <c r="F12" s="46">
        <v>2018</v>
      </c>
      <c r="G12" s="50" t="s">
        <v>1669</v>
      </c>
      <c r="H12" s="47">
        <v>260</v>
      </c>
    </row>
  </sheetData>
  <mergeCells count="9">
    <mergeCell ref="A1:H1"/>
    <mergeCell ref="C2:D2"/>
    <mergeCell ref="A4:B4"/>
    <mergeCell ref="A2:A3"/>
    <mergeCell ref="B2:B3"/>
    <mergeCell ref="E2:E3"/>
    <mergeCell ref="F2:F3"/>
    <mergeCell ref="G2:G3"/>
    <mergeCell ref="H2:H3"/>
  </mergeCells>
  <printOptions horizontalCentered="1"/>
  <pageMargins left="0.24" right="0.16" top="0.98" bottom="0.98" header="0.51" footer="0.51"/>
  <pageSetup horizontalDpi="600" verticalDpi="600" orientation="landscape" paperSize="9"/>
</worksheet>
</file>

<file path=xl/worksheets/sheet17.xml><?xml version="1.0" encoding="utf-8"?>
<worksheet xmlns="http://schemas.openxmlformats.org/spreadsheetml/2006/main" xmlns:r="http://schemas.openxmlformats.org/officeDocument/2006/relationships">
  <sheetPr>
    <tabColor indexed="10"/>
  </sheetPr>
  <dimension ref="A1:G25"/>
  <sheetViews>
    <sheetView showZeros="0" zoomScaleSheetLayoutView="100" workbookViewId="0" topLeftCell="A1">
      <selection activeCell="C8" sqref="C8"/>
    </sheetView>
  </sheetViews>
  <sheetFormatPr defaultColWidth="9.00390625" defaultColWidthPt="54" defaultRowHeight="14.25"/>
  <cols>
    <col min="1" max="1" width="5.75390625" widthPt="34.5" style="0" customWidth="1"/>
    <col min="2" max="2" width="22.125" widthPt="132.75" style="0" customWidth="1"/>
    <col min="3" max="3" width="11.50390625" widthPt="69" style="0" bestFit="1" customWidth="1"/>
    <col min="4" max="4" width="10.375" widthPt="62.25" style="0" bestFit="1" customWidth="1"/>
    <col min="5" max="5" width="11.50390625" widthPt="69" style="0" bestFit="1" customWidth="1"/>
    <col min="6" max="6" width="9.00390625" widthPt="54" style="0" customWidth="1"/>
  </cols>
  <sheetData>
    <row r="1" spans="1:6" ht="14.25">
      <c r="A1" s="35" t="s">
        <v>1670</v>
      </c>
      <c r="B1" s="35"/>
      <c r="C1" s="35"/>
      <c r="D1" s="35"/>
      <c r="E1" s="35"/>
      <c r="F1" s="35"/>
    </row>
    <row r="2" spans="1:6" ht="14.25">
      <c r="A2" s="33" t="s">
        <v>1</v>
      </c>
      <c r="B2" s="27" t="s">
        <v>1274</v>
      </c>
      <c r="C2" s="13" t="s">
        <v>7</v>
      </c>
      <c r="D2" s="13"/>
      <c r="E2" s="13"/>
      <c r="F2" s="13"/>
    </row>
    <row r="3" spans="1:6" ht="14.25">
      <c r="A3" s="33"/>
      <c r="B3" s="27"/>
      <c r="C3" s="13" t="s">
        <v>1671</v>
      </c>
      <c r="D3" s="13" t="s">
        <v>1672</v>
      </c>
      <c r="E3" s="13" t="s">
        <v>1673</v>
      </c>
      <c r="F3" s="13" t="s">
        <v>1674</v>
      </c>
    </row>
    <row r="4" spans="1:7" ht="14.25">
      <c r="A4" s="11" t="s">
        <v>13</v>
      </c>
      <c r="B4" s="28" t="s">
        <v>1675</v>
      </c>
      <c r="C4" s="36" t="e">
        <f aca="true" t="shared" si="0" ref="C4:F4">SUM(C5:C12)</f>
        <v>#REF!</v>
      </c>
      <c r="D4" s="36">
        <f t="shared" si="0"/>
        <v>50141.841</v>
      </c>
      <c r="E4" s="36" t="e">
        <f t="shared" si="0"/>
        <v>#REF!</v>
      </c>
      <c r="F4" s="36">
        <f t="shared" si="0"/>
        <v>0</v>
      </c>
      <c r="G4" s="37" t="e">
        <f>C4/C24</f>
        <v>#REF!</v>
      </c>
    </row>
    <row r="5" spans="1:7" ht="14.25">
      <c r="A5" s="11">
        <v>1</v>
      </c>
      <c r="B5" s="28" t="s">
        <v>1676</v>
      </c>
      <c r="C5" s="36">
        <f>'产业扶持'!H4</f>
        <v>13553.23</v>
      </c>
      <c r="D5" s="36">
        <f aca="true" t="shared" si="1" ref="D5:D8">C5</f>
        <v>13553.23</v>
      </c>
      <c r="E5" s="36"/>
      <c r="F5" s="36"/>
      <c r="G5" s="34"/>
    </row>
    <row r="6" spans="1:7" ht="14.25">
      <c r="A6" s="11">
        <v>2</v>
      </c>
      <c r="B6" s="28" t="s">
        <v>1677</v>
      </c>
      <c r="C6" s="36">
        <f>'资产收益'!H4</f>
        <v>8160.82</v>
      </c>
      <c r="D6" s="36">
        <f t="shared" si="1"/>
        <v>8160.82</v>
      </c>
      <c r="E6" s="36"/>
      <c r="F6" s="36"/>
      <c r="G6" s="34"/>
    </row>
    <row r="7" spans="1:7" ht="14.25">
      <c r="A7" s="11">
        <v>3</v>
      </c>
      <c r="B7" s="28" t="s">
        <v>1678</v>
      </c>
      <c r="C7" s="36">
        <f>'转移就业'!H4</f>
        <v>14612.88</v>
      </c>
      <c r="D7" s="36">
        <f>'转移就业'!H5+'转移就业'!H10+'转移就业'!H15</f>
        <v>9310</v>
      </c>
      <c r="E7" s="36">
        <f>'转移就业'!H20</f>
        <v>5302.88</v>
      </c>
      <c r="F7" s="36"/>
      <c r="G7" s="34"/>
    </row>
    <row r="8" spans="1:7" ht="14.25">
      <c r="A8" s="11">
        <v>4</v>
      </c>
      <c r="B8" s="28" t="s">
        <v>1679</v>
      </c>
      <c r="C8" s="36">
        <f>'易地搬迁'!I4</f>
        <v>19117.791</v>
      </c>
      <c r="D8" s="36">
        <f t="shared" si="1"/>
        <v>19117.791</v>
      </c>
      <c r="E8" s="36"/>
      <c r="F8" s="36"/>
      <c r="G8" s="34"/>
    </row>
    <row r="9" spans="1:7" ht="14.25">
      <c r="A9" s="11">
        <v>5</v>
      </c>
      <c r="B9" s="28" t="s">
        <v>1680</v>
      </c>
      <c r="C9" s="36" t="e">
        <f>#REF!</f>
        <v>#REF!</v>
      </c>
      <c r="D9" s="36"/>
      <c r="E9" s="36" t="e">
        <f aca="true" t="shared" si="2" ref="E9:E12">C9</f>
        <v>#REF!</v>
      </c>
      <c r="F9" s="36"/>
      <c r="G9" s="34"/>
    </row>
    <row r="10" spans="1:7" ht="14.25">
      <c r="A10" s="11">
        <v>6</v>
      </c>
      <c r="B10" s="28" t="s">
        <v>1681</v>
      </c>
      <c r="C10" s="36"/>
      <c r="D10" s="36"/>
      <c r="E10" s="36"/>
      <c r="F10" s="36"/>
      <c r="G10" s="34"/>
    </row>
    <row r="11" spans="1:7" ht="14.25">
      <c r="A11" s="11">
        <v>7</v>
      </c>
      <c r="B11" s="28" t="s">
        <v>1682</v>
      </c>
      <c r="C11" s="36">
        <f>'林业生态'!F4</f>
        <v>4204.88</v>
      </c>
      <c r="D11" s="36"/>
      <c r="E11" s="36">
        <f t="shared" si="2"/>
        <v>4204.88</v>
      </c>
      <c r="F11" s="36"/>
      <c r="G11" s="34"/>
    </row>
    <row r="12" spans="1:7" ht="14.25">
      <c r="A12" s="11">
        <v>8</v>
      </c>
      <c r="B12" s="28" t="s">
        <v>1683</v>
      </c>
      <c r="C12" s="36">
        <f>'低保兜底'!H4</f>
        <v>22693.123</v>
      </c>
      <c r="D12" s="36"/>
      <c r="E12" s="36">
        <f t="shared" si="2"/>
        <v>22693.123</v>
      </c>
      <c r="F12" s="36"/>
      <c r="G12" s="34"/>
    </row>
    <row r="13" spans="1:7" ht="14.25">
      <c r="A13" s="11" t="s">
        <v>22</v>
      </c>
      <c r="B13" s="28" t="s">
        <v>1684</v>
      </c>
      <c r="C13" s="36" t="e">
        <f aca="true" t="shared" si="3" ref="C13:F13">SUM(C14:C23)</f>
        <v>#REF!</v>
      </c>
      <c r="D13" s="36">
        <f t="shared" si="3"/>
        <v>0</v>
      </c>
      <c r="E13" s="36" t="e">
        <f t="shared" si="3"/>
        <v>#REF!</v>
      </c>
      <c r="F13" s="36" t="e">
        <f t="shared" si="3"/>
        <v>#REF!</v>
      </c>
      <c r="G13" s="37" t="e">
        <f>C13/C24</f>
        <v>#REF!</v>
      </c>
    </row>
    <row r="14" spans="1:7" ht="14.25">
      <c r="A14" s="11">
        <v>1</v>
      </c>
      <c r="B14" s="28" t="s">
        <v>1685</v>
      </c>
      <c r="C14" s="36" t="e">
        <f>#REF!</f>
        <v>#REF!</v>
      </c>
      <c r="D14" s="36"/>
      <c r="E14" s="36" t="e">
        <f>#REF!</f>
        <v>#REF!</v>
      </c>
      <c r="F14" s="36" t="e">
        <f>#REF!</f>
        <v>#REF!</v>
      </c>
      <c r="G14" s="34"/>
    </row>
    <row r="15" spans="1:7" ht="14.25">
      <c r="A15" s="11">
        <v>2</v>
      </c>
      <c r="B15" s="28" t="s">
        <v>1686</v>
      </c>
      <c r="C15" s="36">
        <f>'水利'!I4</f>
        <v>11708.4334345538</v>
      </c>
      <c r="D15" s="36"/>
      <c r="E15" s="36">
        <f>C15</f>
        <v>11708.4334345538</v>
      </c>
      <c r="F15" s="36"/>
      <c r="G15" s="34"/>
    </row>
    <row r="16" spans="1:7" ht="14.25">
      <c r="A16" s="11">
        <v>3</v>
      </c>
      <c r="B16" s="28" t="s">
        <v>1687</v>
      </c>
      <c r="C16" s="36" t="e">
        <f>#REF!</f>
        <v>#REF!</v>
      </c>
      <c r="D16" s="36"/>
      <c r="E16" s="36" t="e">
        <f aca="true" t="shared" si="4" ref="E16:E23">C16</f>
        <v>#REF!</v>
      </c>
      <c r="F16" s="36"/>
      <c r="G16" s="34"/>
    </row>
    <row r="17" spans="1:7" ht="14.25">
      <c r="A17" s="11">
        <v>4</v>
      </c>
      <c r="B17" s="28" t="s">
        <v>1688</v>
      </c>
      <c r="C17" s="36">
        <f>'卫生'!I4</f>
        <v>581.5</v>
      </c>
      <c r="D17" s="36"/>
      <c r="E17" s="36">
        <f t="shared" si="4"/>
        <v>581.5</v>
      </c>
      <c r="F17" s="36"/>
      <c r="G17" s="34"/>
    </row>
    <row r="18" spans="1:6" ht="14.25">
      <c r="A18" s="11">
        <v>5</v>
      </c>
      <c r="B18" s="28" t="s">
        <v>1689</v>
      </c>
      <c r="C18" s="36">
        <f>'通信'!G3</f>
        <v>4822.73</v>
      </c>
      <c r="D18" s="36"/>
      <c r="E18" s="36">
        <f t="shared" si="4"/>
        <v>4822.73</v>
      </c>
      <c r="F18" s="36"/>
    </row>
    <row r="19" spans="1:6" ht="14.25">
      <c r="A19" s="11">
        <v>6</v>
      </c>
      <c r="B19" s="28" t="s">
        <v>1690</v>
      </c>
      <c r="C19" s="36">
        <f>'文化惠民'!I4</f>
        <v>6665.7</v>
      </c>
      <c r="D19" s="36"/>
      <c r="E19" s="36">
        <f t="shared" si="4"/>
        <v>6665.7</v>
      </c>
      <c r="F19" s="36"/>
    </row>
    <row r="20" spans="1:6" ht="14.25">
      <c r="A20" s="11">
        <v>7</v>
      </c>
      <c r="B20" s="28" t="s">
        <v>1691</v>
      </c>
      <c r="C20" s="36">
        <f>'金融扶持'!H4</f>
        <v>40903</v>
      </c>
      <c r="D20" s="36"/>
      <c r="E20" s="36"/>
      <c r="F20" s="36">
        <f>C20</f>
        <v>40903</v>
      </c>
    </row>
    <row r="21" spans="1:6" ht="14.25">
      <c r="A21" s="11">
        <v>8</v>
      </c>
      <c r="B21" s="28" t="s">
        <v>1692</v>
      </c>
      <c r="C21" s="36"/>
      <c r="D21" s="36"/>
      <c r="E21" s="36"/>
      <c r="F21" s="36"/>
    </row>
    <row r="22" spans="1:6" ht="14.25">
      <c r="A22" s="11">
        <v>9</v>
      </c>
      <c r="B22" s="28" t="s">
        <v>1693</v>
      </c>
      <c r="C22" s="36">
        <f>'电子商务'!H4</f>
        <v>728</v>
      </c>
      <c r="D22" s="36"/>
      <c r="E22" s="36">
        <f t="shared" si="4"/>
        <v>728</v>
      </c>
      <c r="F22" s="36"/>
    </row>
    <row r="23" spans="1:6" ht="14.25">
      <c r="A23" s="11">
        <v>10</v>
      </c>
      <c r="B23" s="28" t="s">
        <v>1694</v>
      </c>
      <c r="C23" s="36">
        <f>'危旧房改造'!H4</f>
        <v>42467.5</v>
      </c>
      <c r="D23" s="36"/>
      <c r="E23" s="36">
        <f t="shared" si="4"/>
        <v>42467.5</v>
      </c>
      <c r="F23" s="36"/>
    </row>
    <row r="24" spans="1:6" ht="14.25">
      <c r="A24" s="33" t="s">
        <v>1695</v>
      </c>
      <c r="B24" s="33"/>
      <c r="C24" s="36" t="e">
        <f aca="true" t="shared" si="5" ref="C24:F24">C4+C13</f>
        <v>#REF!</v>
      </c>
      <c r="D24" s="36">
        <f t="shared" si="5"/>
        <v>50141.841</v>
      </c>
      <c r="E24" s="36" t="e">
        <f t="shared" si="5"/>
        <v>#REF!</v>
      </c>
      <c r="F24" s="36" t="e">
        <f t="shared" si="5"/>
        <v>#REF!</v>
      </c>
    </row>
    <row r="25" spans="4:6" ht="14.25">
      <c r="D25" s="34" t="e">
        <f>D24/C24</f>
        <v>#REF!</v>
      </c>
      <c r="E25" s="34" t="e">
        <f>E24/C24</f>
        <v>#REF!</v>
      </c>
      <c r="F25" s="34" t="e">
        <f>F24/C24</f>
        <v>#REF!</v>
      </c>
    </row>
  </sheetData>
  <mergeCells count="5">
    <mergeCell ref="A1:F1"/>
    <mergeCell ref="C2:F2"/>
    <mergeCell ref="A24:B24"/>
    <mergeCell ref="A2:A3"/>
    <mergeCell ref="B2:B3"/>
  </mergeCells>
  <printOptions/>
  <pageMargins left="0.75" right="0.75" top="1" bottom="1" header="0.51" footer="0.51"/>
  <pageSetup horizontalDpi="600" verticalDpi="600" orientation="portrait" paperSize="9"/>
</worksheet>
</file>

<file path=xl/worksheets/sheet18.xml><?xml version="1.0" encoding="utf-8"?>
<worksheet xmlns="http://schemas.openxmlformats.org/spreadsheetml/2006/main" xmlns:r="http://schemas.openxmlformats.org/officeDocument/2006/relationships">
  <sheetPr>
    <tabColor indexed="10"/>
  </sheetPr>
  <dimension ref="A1:H24"/>
  <sheetViews>
    <sheetView showZeros="0" zoomScaleSheetLayoutView="100" workbookViewId="0" topLeftCell="A1">
      <selection activeCell="H26" sqref="H26"/>
    </sheetView>
  </sheetViews>
  <sheetFormatPr defaultColWidth="9.00390625" defaultColWidthPt="54" defaultRowHeight="14.25"/>
  <cols>
    <col min="1" max="1" width="4.625" widthPt="27.75" style="0" customWidth="1"/>
    <col min="2" max="2" width="22.125" widthPt="132.75" style="0" customWidth="1"/>
    <col min="3" max="3" width="10.125" widthPt="60.75" style="0" customWidth="1"/>
    <col min="4" max="4" width="9.25390625" widthPt="55.5" style="0" customWidth="1"/>
    <col min="5" max="5" width="10.125" widthPt="60.75" style="0" customWidth="1"/>
    <col min="6" max="6" width="9.25390625" widthPt="55.5" style="0" customWidth="1"/>
    <col min="7" max="7" width="8.75390625" widthPt="52.5" style="0" customWidth="1"/>
    <col min="8" max="8" width="10.375" widthPt="62.25" style="0" bestFit="1" customWidth="1"/>
  </cols>
  <sheetData>
    <row r="1" spans="1:8" ht="14.25">
      <c r="A1" s="25" t="s">
        <v>1696</v>
      </c>
      <c r="B1" s="25"/>
      <c r="C1" s="25"/>
      <c r="D1" s="25"/>
      <c r="E1" s="25"/>
      <c r="F1" s="25"/>
      <c r="G1" s="25"/>
      <c r="H1" s="25"/>
    </row>
    <row r="2" spans="1:8" ht="14.25">
      <c r="A2" s="26" t="s">
        <v>1</v>
      </c>
      <c r="B2" s="27" t="s">
        <v>1274</v>
      </c>
      <c r="C2" s="13" t="s">
        <v>1671</v>
      </c>
      <c r="D2" s="13" t="s">
        <v>1697</v>
      </c>
      <c r="E2" s="13" t="s">
        <v>1698</v>
      </c>
      <c r="F2" s="13" t="s">
        <v>1699</v>
      </c>
      <c r="G2" s="13" t="s">
        <v>1700</v>
      </c>
      <c r="H2" s="13" t="s">
        <v>1701</v>
      </c>
    </row>
    <row r="3" spans="1:8" ht="14.25">
      <c r="A3" s="11" t="s">
        <v>13</v>
      </c>
      <c r="B3" s="28" t="s">
        <v>1675</v>
      </c>
      <c r="C3" s="29">
        <f>SUM(D3:H3)</f>
        <v>89949.799</v>
      </c>
      <c r="D3" s="29">
        <f aca="true" t="shared" si="0" ref="D3:H3">SUM(D4:D11)</f>
        <v>22656.804</v>
      </c>
      <c r="E3" s="29">
        <f t="shared" si="0"/>
        <v>28551.655</v>
      </c>
      <c r="F3" s="29">
        <f t="shared" si="0"/>
        <v>19483.24</v>
      </c>
      <c r="G3" s="29">
        <f t="shared" si="0"/>
        <v>13010</v>
      </c>
      <c r="H3" s="29">
        <f t="shared" si="0"/>
        <v>6248.1</v>
      </c>
    </row>
    <row r="4" spans="1:8" ht="14.25">
      <c r="A4" s="11">
        <v>1</v>
      </c>
      <c r="B4" s="28" t="s">
        <v>1676</v>
      </c>
      <c r="C4" s="29">
        <f aca="true" t="shared" si="1" ref="C4:C11">SUM(D4:H4)</f>
        <v>13553.23</v>
      </c>
      <c r="D4" s="29">
        <v>662.1</v>
      </c>
      <c r="E4" s="29">
        <v>2607.42</v>
      </c>
      <c r="F4" s="29">
        <v>7174.39</v>
      </c>
      <c r="G4" s="29">
        <v>3109.32</v>
      </c>
      <c r="H4" s="29"/>
    </row>
    <row r="5" spans="1:8" ht="14.25">
      <c r="A5" s="11">
        <v>2</v>
      </c>
      <c r="B5" s="28" t="s">
        <v>1677</v>
      </c>
      <c r="C5" s="29">
        <f t="shared" si="1"/>
        <v>8160.82</v>
      </c>
      <c r="D5" s="29">
        <v>4122.82</v>
      </c>
      <c r="E5" s="29">
        <v>2990.4</v>
      </c>
      <c r="F5" s="29">
        <v>847.8</v>
      </c>
      <c r="G5" s="29">
        <v>199.8</v>
      </c>
      <c r="H5" s="29"/>
    </row>
    <row r="6" spans="1:8" ht="14.25">
      <c r="A6" s="11">
        <v>3</v>
      </c>
      <c r="B6" s="28" t="s">
        <v>1678</v>
      </c>
      <c r="C6" s="29">
        <f t="shared" si="1"/>
        <v>14612.88</v>
      </c>
      <c r="D6" s="29">
        <v>2595.68</v>
      </c>
      <c r="E6" s="29">
        <v>3735.68</v>
      </c>
      <c r="F6" s="29">
        <v>3413.84</v>
      </c>
      <c r="G6" s="29">
        <v>3493.84</v>
      </c>
      <c r="H6" s="29">
        <v>1373.84</v>
      </c>
    </row>
    <row r="7" spans="1:8" ht="14.25">
      <c r="A7" s="11">
        <v>4</v>
      </c>
      <c r="B7" s="28" t="s">
        <v>1679</v>
      </c>
      <c r="C7" s="29">
        <f t="shared" si="1"/>
        <v>21448</v>
      </c>
      <c r="D7" s="29">
        <v>10203.5</v>
      </c>
      <c r="E7" s="29">
        <v>10436</v>
      </c>
      <c r="F7" s="29">
        <v>808.5</v>
      </c>
      <c r="G7" s="29"/>
      <c r="H7" s="29"/>
    </row>
    <row r="8" spans="1:8" ht="14.25">
      <c r="A8" s="11">
        <v>5</v>
      </c>
      <c r="B8" s="28" t="s">
        <v>1680</v>
      </c>
      <c r="C8" s="29">
        <f t="shared" si="1"/>
        <v>5276.866</v>
      </c>
      <c r="D8" s="29">
        <v>745.806</v>
      </c>
      <c r="E8" s="29">
        <v>2009.7</v>
      </c>
      <c r="F8" s="29">
        <v>1167.36</v>
      </c>
      <c r="G8" s="29">
        <v>942</v>
      </c>
      <c r="H8" s="29">
        <v>412</v>
      </c>
    </row>
    <row r="9" spans="1:8" s="23" customFormat="1" ht="14.25">
      <c r="A9" s="30">
        <v>6</v>
      </c>
      <c r="B9" s="31" t="s">
        <v>1681</v>
      </c>
      <c r="C9" s="32">
        <f t="shared" si="1"/>
        <v>0</v>
      </c>
      <c r="D9" s="32"/>
      <c r="E9" s="32"/>
      <c r="F9" s="32"/>
      <c r="G9" s="32"/>
      <c r="H9" s="32"/>
    </row>
    <row r="10" spans="1:8" ht="14.25">
      <c r="A10" s="11">
        <v>7</v>
      </c>
      <c r="B10" s="28" t="s">
        <v>1682</v>
      </c>
      <c r="C10" s="29">
        <f t="shared" si="1"/>
        <v>4204.88</v>
      </c>
      <c r="D10" s="29">
        <v>90</v>
      </c>
      <c r="E10" s="29">
        <v>2057.07</v>
      </c>
      <c r="F10" s="29">
        <v>1255.03</v>
      </c>
      <c r="G10" s="29">
        <v>802.78</v>
      </c>
      <c r="H10" s="29"/>
    </row>
    <row r="11" spans="1:8" ht="14.25">
      <c r="A11" s="11">
        <v>8</v>
      </c>
      <c r="B11" s="28" t="s">
        <v>1683</v>
      </c>
      <c r="C11" s="29">
        <f t="shared" si="1"/>
        <v>22693.123</v>
      </c>
      <c r="D11" s="29">
        <f>'低保兜底'!H5</f>
        <v>4236.898</v>
      </c>
      <c r="E11" s="29">
        <f>'低保兜底'!H6</f>
        <v>4715.385</v>
      </c>
      <c r="F11" s="29">
        <f>'低保兜底'!H7</f>
        <v>4816.32</v>
      </c>
      <c r="G11" s="29">
        <f>'低保兜底'!H8</f>
        <v>4462.26</v>
      </c>
      <c r="H11" s="29">
        <f>'低保兜底'!H9</f>
        <v>4462.26</v>
      </c>
    </row>
    <row r="12" spans="1:8" ht="14.25">
      <c r="A12" s="11" t="s">
        <v>22</v>
      </c>
      <c r="B12" s="28" t="s">
        <v>1684</v>
      </c>
      <c r="C12" s="29">
        <f aca="true" t="shared" si="2" ref="C12:H12">SUM(C13:C22)</f>
        <v>137504.084734554</v>
      </c>
      <c r="D12" s="29">
        <f t="shared" si="2"/>
        <v>26732.82517525</v>
      </c>
      <c r="E12" s="29">
        <f t="shared" si="2"/>
        <v>39713.6781197038</v>
      </c>
      <c r="F12" s="29">
        <f t="shared" si="2"/>
        <v>47228.8918365667</v>
      </c>
      <c r="G12" s="29">
        <f t="shared" si="2"/>
        <v>12113.2729363667</v>
      </c>
      <c r="H12" s="29">
        <f t="shared" si="2"/>
        <v>11715.4166666667</v>
      </c>
    </row>
    <row r="13" spans="1:8" ht="14.25">
      <c r="A13" s="11">
        <v>1</v>
      </c>
      <c r="B13" s="28" t="s">
        <v>1685</v>
      </c>
      <c r="C13" s="29">
        <f aca="true" t="shared" si="3" ref="C13:C22">SUM(D13:H13)</f>
        <v>6205.489</v>
      </c>
      <c r="D13" s="29">
        <v>882.546</v>
      </c>
      <c r="E13" s="29">
        <v>2426.518</v>
      </c>
      <c r="F13" s="29">
        <v>2896.425</v>
      </c>
      <c r="G13" s="29"/>
      <c r="H13" s="29"/>
    </row>
    <row r="14" spans="1:8" ht="14.25">
      <c r="A14" s="11">
        <v>2</v>
      </c>
      <c r="B14" s="28" t="s">
        <v>1686</v>
      </c>
      <c r="C14" s="29">
        <f t="shared" si="3"/>
        <v>11708.4334345538</v>
      </c>
      <c r="D14" s="29">
        <v>1212.08957525</v>
      </c>
      <c r="E14" s="29">
        <v>5602.9335197038</v>
      </c>
      <c r="F14" s="29">
        <v>4645.5540699</v>
      </c>
      <c r="G14" s="29">
        <v>247.8562697</v>
      </c>
      <c r="H14" s="29"/>
    </row>
    <row r="15" spans="1:8" ht="14.25">
      <c r="A15" s="11">
        <v>3</v>
      </c>
      <c r="B15" s="28" t="s">
        <v>1687</v>
      </c>
      <c r="C15" s="29">
        <f t="shared" si="3"/>
        <v>23421.7323</v>
      </c>
      <c r="D15" s="29">
        <v>3357.7796</v>
      </c>
      <c r="E15" s="29">
        <v>5622.1166</v>
      </c>
      <c r="F15" s="29">
        <v>14441.8361</v>
      </c>
      <c r="G15" s="29"/>
      <c r="H15" s="29"/>
    </row>
    <row r="16" spans="1:8" ht="14.25">
      <c r="A16" s="11">
        <v>4</v>
      </c>
      <c r="B16" s="28" t="s">
        <v>1688</v>
      </c>
      <c r="C16" s="29">
        <f t="shared" si="3"/>
        <v>581.5</v>
      </c>
      <c r="D16" s="29">
        <v>54</v>
      </c>
      <c r="E16" s="29">
        <v>130.5</v>
      </c>
      <c r="F16" s="29">
        <v>247</v>
      </c>
      <c r="G16" s="29">
        <v>150</v>
      </c>
      <c r="H16" s="29"/>
    </row>
    <row r="17" spans="1:8" s="24" customFormat="1" ht="14.25">
      <c r="A17" s="11">
        <v>5</v>
      </c>
      <c r="B17" s="28" t="s">
        <v>1689</v>
      </c>
      <c r="C17" s="29">
        <f t="shared" si="3"/>
        <v>4822.73</v>
      </c>
      <c r="D17" s="29">
        <v>928.41</v>
      </c>
      <c r="E17" s="29">
        <v>928.41</v>
      </c>
      <c r="F17" s="29">
        <v>928.41</v>
      </c>
      <c r="G17" s="29">
        <v>1018.75</v>
      </c>
      <c r="H17" s="29">
        <v>1018.75</v>
      </c>
    </row>
    <row r="18" spans="1:8" ht="14.25">
      <c r="A18" s="11">
        <v>6</v>
      </c>
      <c r="B18" s="28" t="s">
        <v>1690</v>
      </c>
      <c r="C18" s="29">
        <f t="shared" si="3"/>
        <v>6665.7</v>
      </c>
      <c r="D18" s="29">
        <v>1711.5</v>
      </c>
      <c r="E18" s="29">
        <v>3681.2</v>
      </c>
      <c r="F18" s="29">
        <v>1213</v>
      </c>
      <c r="G18" s="29">
        <v>30</v>
      </c>
      <c r="H18" s="29">
        <v>30</v>
      </c>
    </row>
    <row r="19" spans="1:8" ht="14.25">
      <c r="A19" s="11">
        <v>7</v>
      </c>
      <c r="B19" s="28" t="s">
        <v>1691</v>
      </c>
      <c r="C19" s="29">
        <f t="shared" si="3"/>
        <v>40903</v>
      </c>
      <c r="D19" s="29">
        <v>4451.5</v>
      </c>
      <c r="E19" s="29">
        <v>4451.5</v>
      </c>
      <c r="F19" s="29">
        <v>10666.6666666667</v>
      </c>
      <c r="G19" s="29">
        <v>10666.6666666667</v>
      </c>
      <c r="H19" s="29">
        <v>10666.6666666667</v>
      </c>
    </row>
    <row r="20" spans="1:8" ht="14.25">
      <c r="A20" s="11">
        <v>8</v>
      </c>
      <c r="B20" s="28" t="s">
        <v>1692</v>
      </c>
      <c r="C20" s="29">
        <f t="shared" si="3"/>
        <v>0</v>
      </c>
      <c r="D20" s="29"/>
      <c r="E20" s="29"/>
      <c r="F20" s="29"/>
      <c r="G20" s="29"/>
      <c r="H20" s="29"/>
    </row>
    <row r="21" spans="1:8" ht="14.25">
      <c r="A21" s="11">
        <v>9</v>
      </c>
      <c r="B21" s="28" t="s">
        <v>1693</v>
      </c>
      <c r="C21" s="29">
        <f t="shared" si="3"/>
        <v>728</v>
      </c>
      <c r="D21" s="29">
        <v>580</v>
      </c>
      <c r="E21" s="29">
        <v>148</v>
      </c>
      <c r="F21" s="29"/>
      <c r="G21" s="29"/>
      <c r="H21" s="29"/>
    </row>
    <row r="22" spans="1:8" ht="14.25">
      <c r="A22" s="11">
        <v>10</v>
      </c>
      <c r="B22" s="28" t="s">
        <v>1694</v>
      </c>
      <c r="C22" s="29">
        <f t="shared" si="3"/>
        <v>42467.5</v>
      </c>
      <c r="D22" s="29">
        <v>13555</v>
      </c>
      <c r="E22" s="29">
        <v>16722.5</v>
      </c>
      <c r="F22" s="29">
        <v>12190</v>
      </c>
      <c r="G22" s="29"/>
      <c r="H22" s="29"/>
    </row>
    <row r="23" spans="1:8" ht="14.25">
      <c r="A23" s="33" t="s">
        <v>1695</v>
      </c>
      <c r="B23" s="33"/>
      <c r="C23" s="29">
        <f aca="true" t="shared" si="4" ref="C23:H23">C3+C12</f>
        <v>227453.883734554</v>
      </c>
      <c r="D23" s="29">
        <f t="shared" si="4"/>
        <v>49389.62917525</v>
      </c>
      <c r="E23" s="29">
        <f t="shared" si="4"/>
        <v>68265.3331197038</v>
      </c>
      <c r="F23" s="29">
        <f t="shared" si="4"/>
        <v>66712.1318365667</v>
      </c>
      <c r="G23" s="29">
        <f t="shared" si="4"/>
        <v>25123.2729363667</v>
      </c>
      <c r="H23" s="29">
        <f t="shared" si="4"/>
        <v>17963.5166666667</v>
      </c>
    </row>
    <row r="24" spans="4:8" ht="14.25">
      <c r="D24" s="34">
        <f>D23/C23</f>
        <v>0.217141287562666</v>
      </c>
      <c r="E24" s="34">
        <f>E23/C23</f>
        <v>0.300128236980872</v>
      </c>
      <c r="F24" s="34">
        <f>F23/C23</f>
        <v>0.293299594367102</v>
      </c>
      <c r="G24" s="34">
        <f>G23/C23</f>
        <v>0.110454359028164</v>
      </c>
      <c r="H24" s="34">
        <f>H23/C23</f>
        <v>0.0789765220611958</v>
      </c>
    </row>
  </sheetData>
  <mergeCells count="2">
    <mergeCell ref="A1:H1"/>
    <mergeCell ref="A23:B23"/>
  </mergeCells>
  <printOptions/>
  <pageMargins left="0.75" right="0.75" top="1" bottom="1" header="0.51" footer="0.51"/>
  <pageSetup horizontalDpi="600" verticalDpi="600" orientation="portrait" paperSize="9"/>
</worksheet>
</file>

<file path=xl/worksheets/sheet19.xml><?xml version="1.0" encoding="utf-8"?>
<worksheet xmlns="http://schemas.openxmlformats.org/spreadsheetml/2006/main" xmlns:r="http://schemas.openxmlformats.org/officeDocument/2006/relationships">
  <sheetPr>
    <tabColor indexed="10"/>
  </sheetPr>
  <dimension ref="A1:F27"/>
  <sheetViews>
    <sheetView zoomScaleSheetLayoutView="100" workbookViewId="0" topLeftCell="A1">
      <selection activeCell="F27" sqref="F27"/>
    </sheetView>
  </sheetViews>
  <sheetFormatPr defaultColWidth="9.00390625" defaultColWidthPt="54" defaultRowHeight="14.25"/>
  <cols>
    <col min="1" max="2" width="10.375" widthPt="62.25" style="0" customWidth="1"/>
    <col min="3" max="4" width="23.00390625" widthPt="138" style="0" customWidth="1"/>
  </cols>
  <sheetData>
    <row r="1" spans="1:4" ht="14.25">
      <c r="A1" s="21" t="s">
        <v>1702</v>
      </c>
      <c r="B1" s="21"/>
      <c r="C1" s="21"/>
      <c r="D1" s="21"/>
    </row>
    <row r="2" spans="1:4" ht="14.25">
      <c r="A2" s="22" t="s">
        <v>1703</v>
      </c>
      <c r="B2" s="22" t="s">
        <v>1704</v>
      </c>
      <c r="C2" s="22" t="s">
        <v>1705</v>
      </c>
      <c r="D2" s="22"/>
    </row>
    <row r="3" spans="1:4" ht="14.25">
      <c r="A3" s="22"/>
      <c r="B3" s="22"/>
      <c r="C3" s="22" t="s">
        <v>131</v>
      </c>
      <c r="D3" s="22" t="s">
        <v>132</v>
      </c>
    </row>
    <row r="4" spans="1:4" ht="14.25">
      <c r="A4" s="22" t="s">
        <v>1697</v>
      </c>
      <c r="B4" s="22">
        <v>27</v>
      </c>
      <c r="C4" s="22">
        <v>1953</v>
      </c>
      <c r="D4" s="22">
        <v>7212</v>
      </c>
    </row>
    <row r="5" spans="1:4" ht="14.25">
      <c r="A5" s="22" t="s">
        <v>1698</v>
      </c>
      <c r="B5" s="22">
        <v>42</v>
      </c>
      <c r="C5" s="22">
        <v>3205</v>
      </c>
      <c r="D5" s="22">
        <v>11671</v>
      </c>
    </row>
    <row r="6" spans="1:4" ht="14.25">
      <c r="A6" s="22" t="s">
        <v>1699</v>
      </c>
      <c r="B6" s="22">
        <v>51</v>
      </c>
      <c r="C6" s="22">
        <v>2138</v>
      </c>
      <c r="D6" s="22">
        <v>8714</v>
      </c>
    </row>
    <row r="7" spans="1:4" ht="14.25">
      <c r="A7" s="22" t="s">
        <v>1700</v>
      </c>
      <c r="B7" s="22">
        <v>21</v>
      </c>
      <c r="C7" s="22">
        <v>2345</v>
      </c>
      <c r="D7" s="22">
        <v>8730</v>
      </c>
    </row>
    <row r="8" spans="1:4" ht="14.25">
      <c r="A8" s="11" t="s">
        <v>1695</v>
      </c>
      <c r="B8" s="22">
        <f>SUM(B4:B7)</f>
        <v>141</v>
      </c>
      <c r="C8" s="22">
        <f>SUM(C4:C7)</f>
        <v>9641</v>
      </c>
      <c r="D8" s="22">
        <f>SUM(D4:D7)</f>
        <v>36327</v>
      </c>
    </row>
    <row r="24" ht="14.25">
      <c r="F24">
        <v>228348</v>
      </c>
    </row>
    <row r="25" ht="14.25">
      <c r="F25">
        <v>92613</v>
      </c>
    </row>
    <row r="27" ht="14.25">
      <c r="F27">
        <f>F25/F24</f>
        <v>0.40557832781544</v>
      </c>
    </row>
  </sheetData>
  <mergeCells count="4">
    <mergeCell ref="A1:D1"/>
    <mergeCell ref="C2:D2"/>
    <mergeCell ref="A2:A3"/>
    <mergeCell ref="B2:B3"/>
  </mergeCells>
  <printOptions/>
  <pageMargins left="0.75" right="0.75" top="1" bottom="1" header="0.51" footer="0.51"/>
  <pageSetup horizontalDpi="600" verticalDpi="600" orientation="portrait" paperSize="9"/>
</worksheet>
</file>

<file path=xl/worksheets/sheet20.xml><?xml version="1.0" encoding="utf-8"?>
<worksheet xmlns="http://schemas.openxmlformats.org/spreadsheetml/2006/main" xmlns:r="http://schemas.openxmlformats.org/officeDocument/2006/relationships">
  <dimension ref="A1:K385"/>
  <sheetViews>
    <sheetView zoomScaleSheetLayoutView="100" workbookViewId="0" topLeftCell="A1">
      <selection activeCell="M12" sqref="M12"/>
    </sheetView>
  </sheetViews>
  <sheetFormatPr defaultColWidth="9.00390625" defaultColWidthPt="54" defaultRowHeight="14.25"/>
  <cols>
    <col min="1" max="1" width="5.00390625" widthPt="30" style="0" customWidth="1"/>
    <col min="2" max="2" width="19.375" widthPt="116.25" style="0" customWidth="1"/>
    <col min="4" max="11" width="11.875" widthPt="71.25" style="0" customWidth="1"/>
  </cols>
  <sheetData>
    <row r="1" spans="1:11" ht="14.25">
      <c r="A1" s="10" t="s">
        <v>1706</v>
      </c>
      <c r="B1" s="10"/>
      <c r="C1" s="10"/>
      <c r="D1" s="10"/>
      <c r="E1" s="10"/>
      <c r="F1" s="10"/>
      <c r="G1" s="10"/>
      <c r="H1" s="10"/>
      <c r="I1" s="10"/>
      <c r="J1" s="10"/>
      <c r="K1" s="10"/>
    </row>
    <row r="2" spans="1:11" ht="14.25">
      <c r="A2" s="11" t="s">
        <v>1</v>
      </c>
      <c r="B2" s="11" t="s">
        <v>1707</v>
      </c>
      <c r="C2" s="12" t="s">
        <v>385</v>
      </c>
      <c r="D2" s="11" t="s">
        <v>1708</v>
      </c>
      <c r="E2" s="11" t="s">
        <v>1709</v>
      </c>
      <c r="F2" s="13" t="s">
        <v>1710</v>
      </c>
      <c r="G2" s="13"/>
      <c r="H2" s="13" t="s">
        <v>1711</v>
      </c>
      <c r="I2" s="13"/>
      <c r="J2" s="13" t="s">
        <v>1712</v>
      </c>
      <c r="K2" s="13"/>
    </row>
    <row r="3" spans="1:11" ht="14.25">
      <c r="A3" s="11"/>
      <c r="B3" s="11"/>
      <c r="C3" s="14"/>
      <c r="D3" s="11"/>
      <c r="E3" s="11"/>
      <c r="F3" s="13" t="s">
        <v>131</v>
      </c>
      <c r="G3" s="13" t="s">
        <v>132</v>
      </c>
      <c r="H3" s="13" t="s">
        <v>131</v>
      </c>
      <c r="I3" s="13" t="s">
        <v>132</v>
      </c>
      <c r="J3" s="13" t="s">
        <v>131</v>
      </c>
      <c r="K3" s="13" t="s">
        <v>132</v>
      </c>
    </row>
    <row r="4" spans="1:11" ht="14.25">
      <c r="A4" s="15" t="s">
        <v>12</v>
      </c>
      <c r="B4" s="16"/>
      <c r="C4" s="16"/>
      <c r="D4" s="17">
        <v>9641</v>
      </c>
      <c r="E4" s="17">
        <v>36327</v>
      </c>
      <c r="F4" s="17">
        <f aca="true" t="shared" si="0" ref="E4:K4">F5+F22+F55+F94+F107+F124+F146+F164+F190+F194+F209+F211+F241+F254+F272+F282+F301+F326+F347</f>
        <v>5554</v>
      </c>
      <c r="G4" s="17">
        <f t="shared" si="0"/>
        <v>21638</v>
      </c>
      <c r="H4" s="17">
        <f t="shared" si="0"/>
        <v>1991</v>
      </c>
      <c r="I4" s="17">
        <f t="shared" si="0"/>
        <v>7627</v>
      </c>
      <c r="J4" s="17">
        <f t="shared" si="0"/>
        <v>2094</v>
      </c>
      <c r="K4" s="17">
        <f t="shared" si="0"/>
        <v>7061</v>
      </c>
    </row>
    <row r="5" spans="1:11" ht="14.25">
      <c r="A5" s="18" t="s">
        <v>13</v>
      </c>
      <c r="B5" s="19" t="s">
        <v>245</v>
      </c>
      <c r="C5" s="18"/>
      <c r="D5" s="20">
        <f aca="true" t="shared" si="1" ref="D5:K5">SUM(D6:D21)</f>
        <v>292</v>
      </c>
      <c r="E5" s="20">
        <f t="shared" si="1"/>
        <v>1062</v>
      </c>
      <c r="F5" s="20">
        <f t="shared" si="1"/>
        <v>119</v>
      </c>
      <c r="G5" s="20">
        <f t="shared" si="1"/>
        <v>432</v>
      </c>
      <c r="H5" s="20">
        <f t="shared" si="1"/>
        <v>83</v>
      </c>
      <c r="I5" s="20">
        <f t="shared" si="1"/>
        <v>316</v>
      </c>
      <c r="J5" s="20">
        <f t="shared" si="1"/>
        <v>90</v>
      </c>
      <c r="K5" s="20">
        <f t="shared" si="1"/>
        <v>314</v>
      </c>
    </row>
    <row r="6" spans="1:11" ht="14.25">
      <c r="A6" s="18">
        <v>1</v>
      </c>
      <c r="B6" s="19" t="s">
        <v>463</v>
      </c>
      <c r="C6" s="19"/>
      <c r="D6" s="20">
        <f aca="true" t="shared" si="2" ref="D6:D21">F6+H6+J6</f>
        <v>11</v>
      </c>
      <c r="E6" s="20">
        <f aca="true" t="shared" si="3" ref="E6:E21">G6+I6+K6</f>
        <v>46</v>
      </c>
      <c r="F6" s="20">
        <v>4</v>
      </c>
      <c r="G6" s="20">
        <v>15</v>
      </c>
      <c r="H6" s="20">
        <v>3</v>
      </c>
      <c r="I6" s="20">
        <v>13</v>
      </c>
      <c r="J6" s="20">
        <v>4</v>
      </c>
      <c r="K6" s="20">
        <v>18</v>
      </c>
    </row>
    <row r="7" spans="1:11" ht="14.25">
      <c r="A7" s="18">
        <v>2</v>
      </c>
      <c r="B7" s="19" t="s">
        <v>1108</v>
      </c>
      <c r="C7" s="19"/>
      <c r="D7" s="20">
        <f t="shared" si="2"/>
        <v>7</v>
      </c>
      <c r="E7" s="20">
        <f t="shared" si="3"/>
        <v>22</v>
      </c>
      <c r="F7" s="20">
        <v>2</v>
      </c>
      <c r="G7" s="20">
        <v>8</v>
      </c>
      <c r="H7" s="20">
        <v>3</v>
      </c>
      <c r="I7" s="20">
        <v>10</v>
      </c>
      <c r="J7" s="20">
        <v>2</v>
      </c>
      <c r="K7" s="20">
        <v>4</v>
      </c>
    </row>
    <row r="8" spans="1:11" ht="14.25">
      <c r="A8" s="18">
        <v>3</v>
      </c>
      <c r="B8" s="19" t="s">
        <v>560</v>
      </c>
      <c r="C8" s="19"/>
      <c r="D8" s="20">
        <f t="shared" si="2"/>
        <v>28</v>
      </c>
      <c r="E8" s="20">
        <f t="shared" si="3"/>
        <v>97</v>
      </c>
      <c r="F8" s="20">
        <v>12</v>
      </c>
      <c r="G8" s="20">
        <v>32</v>
      </c>
      <c r="H8" s="20">
        <v>6</v>
      </c>
      <c r="I8" s="20">
        <v>30</v>
      </c>
      <c r="J8" s="20">
        <v>10</v>
      </c>
      <c r="K8" s="20">
        <v>35</v>
      </c>
    </row>
    <row r="9" spans="1:11" ht="14.25">
      <c r="A9" s="18">
        <v>4</v>
      </c>
      <c r="B9" s="19" t="s">
        <v>764</v>
      </c>
      <c r="C9" s="19"/>
      <c r="D9" s="20">
        <f t="shared" si="2"/>
        <v>19</v>
      </c>
      <c r="E9" s="20">
        <f t="shared" si="3"/>
        <v>73</v>
      </c>
      <c r="F9" s="20">
        <v>6</v>
      </c>
      <c r="G9" s="20">
        <v>24</v>
      </c>
      <c r="H9" s="20">
        <v>5</v>
      </c>
      <c r="I9" s="20">
        <v>23</v>
      </c>
      <c r="J9" s="20">
        <v>8</v>
      </c>
      <c r="K9" s="20">
        <v>26</v>
      </c>
    </row>
    <row r="10" spans="1:11" ht="14.25">
      <c r="A10" s="18">
        <v>5</v>
      </c>
      <c r="B10" s="19" t="s">
        <v>759</v>
      </c>
      <c r="C10" s="19"/>
      <c r="D10" s="20">
        <f t="shared" si="2"/>
        <v>32</v>
      </c>
      <c r="E10" s="20">
        <f t="shared" si="3"/>
        <v>111</v>
      </c>
      <c r="F10" s="20">
        <v>9</v>
      </c>
      <c r="G10" s="20">
        <v>35</v>
      </c>
      <c r="H10" s="20">
        <v>12</v>
      </c>
      <c r="I10" s="20">
        <v>44</v>
      </c>
      <c r="J10" s="20">
        <v>11</v>
      </c>
      <c r="K10" s="20">
        <v>32</v>
      </c>
    </row>
    <row r="11" spans="1:11" ht="14.25">
      <c r="A11" s="18">
        <v>6</v>
      </c>
      <c r="B11" s="19" t="s">
        <v>756</v>
      </c>
      <c r="C11" s="19"/>
      <c r="D11" s="20">
        <f t="shared" si="2"/>
        <v>9</v>
      </c>
      <c r="E11" s="20">
        <f t="shared" si="3"/>
        <v>34</v>
      </c>
      <c r="F11" s="20">
        <v>3</v>
      </c>
      <c r="G11" s="20">
        <v>11</v>
      </c>
      <c r="H11" s="20">
        <v>3</v>
      </c>
      <c r="I11" s="20">
        <v>11</v>
      </c>
      <c r="J11" s="20">
        <v>3</v>
      </c>
      <c r="K11" s="20">
        <v>12</v>
      </c>
    </row>
    <row r="12" spans="1:11" ht="14.25">
      <c r="A12" s="18">
        <v>7</v>
      </c>
      <c r="B12" s="19" t="s">
        <v>761</v>
      </c>
      <c r="C12" s="19"/>
      <c r="D12" s="20">
        <f t="shared" si="2"/>
        <v>14</v>
      </c>
      <c r="E12" s="20">
        <f t="shared" si="3"/>
        <v>61</v>
      </c>
      <c r="F12" s="20">
        <v>4</v>
      </c>
      <c r="G12" s="20">
        <v>19</v>
      </c>
      <c r="H12" s="20">
        <v>6</v>
      </c>
      <c r="I12" s="20">
        <v>24</v>
      </c>
      <c r="J12" s="20">
        <v>4</v>
      </c>
      <c r="K12" s="20">
        <v>18</v>
      </c>
    </row>
    <row r="13" spans="1:11" ht="14.25">
      <c r="A13" s="18">
        <v>8</v>
      </c>
      <c r="B13" s="19" t="s">
        <v>804</v>
      </c>
      <c r="C13" s="19"/>
      <c r="D13" s="20">
        <f t="shared" si="2"/>
        <v>30</v>
      </c>
      <c r="E13" s="20">
        <f t="shared" si="3"/>
        <v>109</v>
      </c>
      <c r="F13" s="20">
        <v>16</v>
      </c>
      <c r="G13" s="20">
        <v>62</v>
      </c>
      <c r="H13" s="20">
        <v>6</v>
      </c>
      <c r="I13" s="20">
        <v>22</v>
      </c>
      <c r="J13" s="20">
        <v>8</v>
      </c>
      <c r="K13" s="20">
        <v>25</v>
      </c>
    </row>
    <row r="14" spans="1:11" ht="14.25">
      <c r="A14" s="18">
        <v>9</v>
      </c>
      <c r="B14" s="19" t="s">
        <v>1104</v>
      </c>
      <c r="C14" s="19"/>
      <c r="D14" s="20">
        <f t="shared" si="2"/>
        <v>19</v>
      </c>
      <c r="E14" s="20">
        <f t="shared" si="3"/>
        <v>58</v>
      </c>
      <c r="F14" s="20">
        <v>7</v>
      </c>
      <c r="G14" s="20">
        <v>17</v>
      </c>
      <c r="H14" s="20">
        <v>7</v>
      </c>
      <c r="I14" s="20">
        <v>23</v>
      </c>
      <c r="J14" s="20">
        <v>5</v>
      </c>
      <c r="K14" s="20">
        <v>18</v>
      </c>
    </row>
    <row r="15" spans="1:11" ht="14.25">
      <c r="A15" s="18">
        <v>10</v>
      </c>
      <c r="B15" s="19" t="s">
        <v>1106</v>
      </c>
      <c r="C15" s="19"/>
      <c r="D15" s="20">
        <f t="shared" si="2"/>
        <v>15</v>
      </c>
      <c r="E15" s="20">
        <f t="shared" si="3"/>
        <v>68</v>
      </c>
      <c r="F15" s="20">
        <v>5</v>
      </c>
      <c r="G15" s="20">
        <v>22</v>
      </c>
      <c r="H15" s="20">
        <v>5</v>
      </c>
      <c r="I15" s="20">
        <v>22</v>
      </c>
      <c r="J15" s="20">
        <v>5</v>
      </c>
      <c r="K15" s="20">
        <v>24</v>
      </c>
    </row>
    <row r="16" spans="1:11" ht="14.25">
      <c r="A16" s="18">
        <v>11</v>
      </c>
      <c r="B16" s="19" t="s">
        <v>250</v>
      </c>
      <c r="C16" s="19"/>
      <c r="D16" s="20">
        <f t="shared" si="2"/>
        <v>19</v>
      </c>
      <c r="E16" s="20">
        <f t="shared" si="3"/>
        <v>73</v>
      </c>
      <c r="F16" s="20">
        <v>11</v>
      </c>
      <c r="G16" s="20">
        <v>42</v>
      </c>
      <c r="H16" s="20">
        <v>3</v>
      </c>
      <c r="I16" s="20">
        <v>15</v>
      </c>
      <c r="J16" s="20">
        <v>5</v>
      </c>
      <c r="K16" s="20">
        <v>16</v>
      </c>
    </row>
    <row r="17" spans="1:11" ht="14.25">
      <c r="A17" s="18">
        <v>12</v>
      </c>
      <c r="B17" s="19" t="s">
        <v>248</v>
      </c>
      <c r="C17" s="19"/>
      <c r="D17" s="20">
        <f t="shared" si="2"/>
        <v>18</v>
      </c>
      <c r="E17" s="20">
        <f t="shared" si="3"/>
        <v>66</v>
      </c>
      <c r="F17" s="20">
        <v>5</v>
      </c>
      <c r="G17" s="20">
        <v>21</v>
      </c>
      <c r="H17" s="20">
        <v>5</v>
      </c>
      <c r="I17" s="20">
        <v>18</v>
      </c>
      <c r="J17" s="20">
        <v>8</v>
      </c>
      <c r="K17" s="20">
        <v>27</v>
      </c>
    </row>
    <row r="18" spans="1:11" ht="14.25">
      <c r="A18" s="18">
        <v>13</v>
      </c>
      <c r="B18" s="19" t="s">
        <v>455</v>
      </c>
      <c r="C18" s="19"/>
      <c r="D18" s="20">
        <f t="shared" si="2"/>
        <v>17</v>
      </c>
      <c r="E18" s="20">
        <f t="shared" si="3"/>
        <v>46</v>
      </c>
      <c r="F18" s="20">
        <v>7</v>
      </c>
      <c r="G18" s="20">
        <v>24</v>
      </c>
      <c r="H18" s="20">
        <v>6</v>
      </c>
      <c r="I18" s="20">
        <v>12</v>
      </c>
      <c r="J18" s="20">
        <v>4</v>
      </c>
      <c r="K18" s="20">
        <v>10</v>
      </c>
    </row>
    <row r="19" spans="1:11" ht="14.25">
      <c r="A19" s="18">
        <v>14</v>
      </c>
      <c r="B19" s="19" t="s">
        <v>1713</v>
      </c>
      <c r="C19" s="19"/>
      <c r="D19" s="20">
        <f t="shared" si="2"/>
        <v>11</v>
      </c>
      <c r="E19" s="20">
        <f t="shared" si="3"/>
        <v>38</v>
      </c>
      <c r="F19" s="20">
        <v>4</v>
      </c>
      <c r="G19" s="20">
        <v>12</v>
      </c>
      <c r="H19" s="20">
        <v>4</v>
      </c>
      <c r="I19" s="20">
        <v>16</v>
      </c>
      <c r="J19" s="20">
        <v>3</v>
      </c>
      <c r="K19" s="20">
        <v>10</v>
      </c>
    </row>
    <row r="20" spans="1:11" ht="14.25">
      <c r="A20" s="18">
        <v>15</v>
      </c>
      <c r="B20" s="19" t="s">
        <v>458</v>
      </c>
      <c r="C20" s="19"/>
      <c r="D20" s="20">
        <f t="shared" si="2"/>
        <v>22</v>
      </c>
      <c r="E20" s="20">
        <f t="shared" si="3"/>
        <v>83</v>
      </c>
      <c r="F20" s="20">
        <v>13</v>
      </c>
      <c r="G20" s="20">
        <v>47</v>
      </c>
      <c r="H20" s="20">
        <v>5</v>
      </c>
      <c r="I20" s="20">
        <v>18</v>
      </c>
      <c r="J20" s="20">
        <v>4</v>
      </c>
      <c r="K20" s="20">
        <v>18</v>
      </c>
    </row>
    <row r="21" spans="1:11" ht="14.25">
      <c r="A21" s="18">
        <v>16</v>
      </c>
      <c r="B21" s="19" t="s">
        <v>465</v>
      </c>
      <c r="C21" s="19"/>
      <c r="D21" s="20">
        <f t="shared" si="2"/>
        <v>21</v>
      </c>
      <c r="E21" s="20">
        <f t="shared" si="3"/>
        <v>77</v>
      </c>
      <c r="F21" s="20">
        <v>11</v>
      </c>
      <c r="G21" s="20">
        <v>41</v>
      </c>
      <c r="H21" s="20">
        <v>4</v>
      </c>
      <c r="I21" s="20">
        <v>15</v>
      </c>
      <c r="J21" s="20">
        <v>6</v>
      </c>
      <c r="K21" s="20">
        <v>21</v>
      </c>
    </row>
    <row r="22" spans="1:11" ht="14.25">
      <c r="A22" s="18" t="s">
        <v>22</v>
      </c>
      <c r="B22" s="19" t="s">
        <v>273</v>
      </c>
      <c r="C22" s="18"/>
      <c r="D22" s="20">
        <f aca="true" t="shared" si="4" ref="D22:K22">SUM(D23:D54)</f>
        <v>789</v>
      </c>
      <c r="E22" s="20">
        <f t="shared" si="4"/>
        <v>2861</v>
      </c>
      <c r="F22" s="20">
        <f t="shared" si="4"/>
        <v>428</v>
      </c>
      <c r="G22" s="20">
        <f t="shared" si="4"/>
        <v>1564</v>
      </c>
      <c r="H22" s="20">
        <f t="shared" si="4"/>
        <v>179</v>
      </c>
      <c r="I22" s="20">
        <f t="shared" si="4"/>
        <v>682</v>
      </c>
      <c r="J22" s="20">
        <f t="shared" si="4"/>
        <v>182</v>
      </c>
      <c r="K22" s="20">
        <f t="shared" si="4"/>
        <v>615</v>
      </c>
    </row>
    <row r="23" spans="1:11" ht="14.25">
      <c r="A23" s="18">
        <v>1</v>
      </c>
      <c r="B23" s="19" t="s">
        <v>1714</v>
      </c>
      <c r="C23" s="19"/>
      <c r="D23" s="20">
        <f aca="true" t="shared" si="5" ref="D23:D54">F23+H23+J23</f>
        <v>15</v>
      </c>
      <c r="E23" s="20">
        <f aca="true" t="shared" si="6" ref="E23:E54">G23+I23+K23</f>
        <v>47</v>
      </c>
      <c r="F23" s="20">
        <v>5</v>
      </c>
      <c r="G23" s="20">
        <v>17</v>
      </c>
      <c r="H23" s="20">
        <v>4</v>
      </c>
      <c r="I23" s="20">
        <v>14</v>
      </c>
      <c r="J23" s="20">
        <v>6</v>
      </c>
      <c r="K23" s="20">
        <v>16</v>
      </c>
    </row>
    <row r="24" spans="1:11" ht="14.25">
      <c r="A24" s="18">
        <v>2</v>
      </c>
      <c r="B24" s="19" t="s">
        <v>1196</v>
      </c>
      <c r="C24" s="19"/>
      <c r="D24" s="20">
        <f t="shared" si="5"/>
        <v>39</v>
      </c>
      <c r="E24" s="20">
        <f t="shared" si="6"/>
        <v>111</v>
      </c>
      <c r="F24" s="20">
        <v>15</v>
      </c>
      <c r="G24" s="20">
        <v>43</v>
      </c>
      <c r="H24" s="20">
        <v>7</v>
      </c>
      <c r="I24" s="20">
        <v>35</v>
      </c>
      <c r="J24" s="20">
        <v>17</v>
      </c>
      <c r="K24" s="20">
        <v>33</v>
      </c>
    </row>
    <row r="25" spans="1:11" ht="14.25">
      <c r="A25" s="18">
        <v>3</v>
      </c>
      <c r="B25" s="19" t="s">
        <v>1002</v>
      </c>
      <c r="C25" s="19"/>
      <c r="D25" s="20">
        <f t="shared" si="5"/>
        <v>38</v>
      </c>
      <c r="E25" s="20">
        <f t="shared" si="6"/>
        <v>132</v>
      </c>
      <c r="F25" s="20">
        <v>12</v>
      </c>
      <c r="G25" s="20">
        <v>42</v>
      </c>
      <c r="H25" s="20">
        <v>17</v>
      </c>
      <c r="I25" s="20">
        <v>46</v>
      </c>
      <c r="J25" s="20">
        <v>9</v>
      </c>
      <c r="K25" s="20">
        <v>44</v>
      </c>
    </row>
    <row r="26" spans="1:11" ht="14.25">
      <c r="A26" s="18">
        <v>4</v>
      </c>
      <c r="B26" s="19" t="s">
        <v>1006</v>
      </c>
      <c r="C26" s="19"/>
      <c r="D26" s="20">
        <f t="shared" si="5"/>
        <v>39</v>
      </c>
      <c r="E26" s="20">
        <f t="shared" si="6"/>
        <v>123</v>
      </c>
      <c r="F26" s="20">
        <v>17</v>
      </c>
      <c r="G26" s="20">
        <v>55</v>
      </c>
      <c r="H26" s="20">
        <v>9</v>
      </c>
      <c r="I26" s="20">
        <v>35</v>
      </c>
      <c r="J26" s="20">
        <v>13</v>
      </c>
      <c r="K26" s="20">
        <v>33</v>
      </c>
    </row>
    <row r="27" spans="1:11" ht="14.25">
      <c r="A27" s="18">
        <v>5</v>
      </c>
      <c r="B27" s="19" t="s">
        <v>276</v>
      </c>
      <c r="C27" s="19"/>
      <c r="D27" s="20">
        <f t="shared" si="5"/>
        <v>44</v>
      </c>
      <c r="E27" s="20">
        <f t="shared" si="6"/>
        <v>141</v>
      </c>
      <c r="F27" s="20">
        <v>23</v>
      </c>
      <c r="G27" s="20">
        <v>73</v>
      </c>
      <c r="H27" s="20">
        <v>10</v>
      </c>
      <c r="I27" s="20">
        <v>32</v>
      </c>
      <c r="J27" s="20">
        <v>11</v>
      </c>
      <c r="K27" s="20">
        <v>36</v>
      </c>
    </row>
    <row r="28" spans="1:11" ht="14.25">
      <c r="A28" s="18">
        <v>6</v>
      </c>
      <c r="B28" s="19" t="s">
        <v>498</v>
      </c>
      <c r="C28" s="19"/>
      <c r="D28" s="20">
        <f t="shared" si="5"/>
        <v>28</v>
      </c>
      <c r="E28" s="20">
        <f t="shared" si="6"/>
        <v>126</v>
      </c>
      <c r="F28" s="20">
        <v>22</v>
      </c>
      <c r="G28" s="20">
        <v>100</v>
      </c>
      <c r="H28" s="20">
        <v>3</v>
      </c>
      <c r="I28" s="20">
        <v>14</v>
      </c>
      <c r="J28" s="20">
        <v>3</v>
      </c>
      <c r="K28" s="20">
        <v>12</v>
      </c>
    </row>
    <row r="29" spans="1:11" ht="14.25">
      <c r="A29" s="18">
        <v>7</v>
      </c>
      <c r="B29" s="19" t="s">
        <v>290</v>
      </c>
      <c r="C29" s="19"/>
      <c r="D29" s="20">
        <f t="shared" si="5"/>
        <v>19</v>
      </c>
      <c r="E29" s="20">
        <f t="shared" si="6"/>
        <v>74</v>
      </c>
      <c r="F29" s="20">
        <v>14</v>
      </c>
      <c r="G29" s="20">
        <v>51</v>
      </c>
      <c r="H29" s="20">
        <v>3</v>
      </c>
      <c r="I29" s="20">
        <v>11</v>
      </c>
      <c r="J29" s="20">
        <v>2</v>
      </c>
      <c r="K29" s="20">
        <v>12</v>
      </c>
    </row>
    <row r="30" spans="1:11" ht="14.25">
      <c r="A30" s="18">
        <v>8</v>
      </c>
      <c r="B30" s="19" t="s">
        <v>1189</v>
      </c>
      <c r="C30" s="19"/>
      <c r="D30" s="20">
        <f t="shared" si="5"/>
        <v>8</v>
      </c>
      <c r="E30" s="20">
        <f t="shared" si="6"/>
        <v>40</v>
      </c>
      <c r="F30" s="20">
        <v>3</v>
      </c>
      <c r="G30" s="20">
        <v>16</v>
      </c>
      <c r="H30" s="20">
        <v>3</v>
      </c>
      <c r="I30" s="20">
        <v>15</v>
      </c>
      <c r="J30" s="20">
        <v>2</v>
      </c>
      <c r="K30" s="20">
        <v>9</v>
      </c>
    </row>
    <row r="31" spans="1:11" ht="14.25">
      <c r="A31" s="18">
        <v>9</v>
      </c>
      <c r="B31" s="19" t="s">
        <v>171</v>
      </c>
      <c r="C31" s="19"/>
      <c r="D31" s="20">
        <f t="shared" si="5"/>
        <v>34</v>
      </c>
      <c r="E31" s="20">
        <f t="shared" si="6"/>
        <v>108</v>
      </c>
      <c r="F31" s="20">
        <v>14</v>
      </c>
      <c r="G31" s="20">
        <v>43</v>
      </c>
      <c r="H31" s="20">
        <v>9</v>
      </c>
      <c r="I31" s="20">
        <v>33</v>
      </c>
      <c r="J31" s="20">
        <v>11</v>
      </c>
      <c r="K31" s="20">
        <v>32</v>
      </c>
    </row>
    <row r="32" spans="1:11" ht="14.25">
      <c r="A32" s="18">
        <v>10</v>
      </c>
      <c r="B32" s="19" t="s">
        <v>278</v>
      </c>
      <c r="C32" s="19"/>
      <c r="D32" s="20">
        <f t="shared" si="5"/>
        <v>18</v>
      </c>
      <c r="E32" s="20">
        <f t="shared" si="6"/>
        <v>72</v>
      </c>
      <c r="F32" s="20">
        <v>11</v>
      </c>
      <c r="G32" s="20">
        <v>44</v>
      </c>
      <c r="H32" s="20">
        <v>5</v>
      </c>
      <c r="I32" s="20">
        <v>21</v>
      </c>
      <c r="J32" s="20">
        <v>2</v>
      </c>
      <c r="K32" s="20">
        <v>7</v>
      </c>
    </row>
    <row r="33" spans="1:11" ht="14.25">
      <c r="A33" s="18">
        <v>11</v>
      </c>
      <c r="B33" s="19" t="s">
        <v>1715</v>
      </c>
      <c r="C33" s="19"/>
      <c r="D33" s="20">
        <f t="shared" si="5"/>
        <v>12</v>
      </c>
      <c r="E33" s="20">
        <f t="shared" si="6"/>
        <v>37</v>
      </c>
      <c r="F33" s="20">
        <v>6</v>
      </c>
      <c r="G33" s="20">
        <v>13</v>
      </c>
      <c r="H33" s="20">
        <v>2</v>
      </c>
      <c r="I33" s="20">
        <v>12</v>
      </c>
      <c r="J33" s="20">
        <v>4</v>
      </c>
      <c r="K33" s="20">
        <v>12</v>
      </c>
    </row>
    <row r="34" spans="1:11" ht="14.25">
      <c r="A34" s="18">
        <v>12</v>
      </c>
      <c r="B34" s="19" t="s">
        <v>1185</v>
      </c>
      <c r="C34" s="19"/>
      <c r="D34" s="20">
        <f t="shared" si="5"/>
        <v>15</v>
      </c>
      <c r="E34" s="20">
        <f t="shared" si="6"/>
        <v>52</v>
      </c>
      <c r="F34" s="20">
        <v>6</v>
      </c>
      <c r="G34" s="20">
        <v>20</v>
      </c>
      <c r="H34" s="20">
        <v>6</v>
      </c>
      <c r="I34" s="20">
        <v>19</v>
      </c>
      <c r="J34" s="20">
        <v>3</v>
      </c>
      <c r="K34" s="20">
        <v>13</v>
      </c>
    </row>
    <row r="35" spans="1:11" ht="14.25">
      <c r="A35" s="18">
        <v>13</v>
      </c>
      <c r="B35" s="19" t="s">
        <v>998</v>
      </c>
      <c r="C35" s="19"/>
      <c r="D35" s="20">
        <f t="shared" si="5"/>
        <v>18</v>
      </c>
      <c r="E35" s="20">
        <f t="shared" si="6"/>
        <v>66</v>
      </c>
      <c r="F35" s="20">
        <v>7</v>
      </c>
      <c r="G35" s="20">
        <v>28</v>
      </c>
      <c r="H35" s="20">
        <v>5</v>
      </c>
      <c r="I35" s="20">
        <v>20</v>
      </c>
      <c r="J35" s="20">
        <v>6</v>
      </c>
      <c r="K35" s="20">
        <v>18</v>
      </c>
    </row>
    <row r="36" spans="1:11" ht="14.25">
      <c r="A36" s="18">
        <v>14</v>
      </c>
      <c r="B36" s="19" t="s">
        <v>1198</v>
      </c>
      <c r="C36" s="19"/>
      <c r="D36" s="20">
        <f t="shared" si="5"/>
        <v>23</v>
      </c>
      <c r="E36" s="20">
        <f t="shared" si="6"/>
        <v>98</v>
      </c>
      <c r="F36" s="20">
        <v>8</v>
      </c>
      <c r="G36" s="20">
        <v>34</v>
      </c>
      <c r="H36" s="20">
        <v>8</v>
      </c>
      <c r="I36" s="20">
        <v>34</v>
      </c>
      <c r="J36" s="20">
        <v>7</v>
      </c>
      <c r="K36" s="20">
        <v>30</v>
      </c>
    </row>
    <row r="37" spans="1:11" ht="14.25">
      <c r="A37" s="18">
        <v>15</v>
      </c>
      <c r="B37" s="19" t="s">
        <v>286</v>
      </c>
      <c r="C37" s="19"/>
      <c r="D37" s="20">
        <f t="shared" si="5"/>
        <v>44</v>
      </c>
      <c r="E37" s="20">
        <f t="shared" si="6"/>
        <v>198</v>
      </c>
      <c r="F37" s="20">
        <v>31</v>
      </c>
      <c r="G37" s="20">
        <v>150</v>
      </c>
      <c r="H37" s="20">
        <v>8</v>
      </c>
      <c r="I37" s="20">
        <v>30</v>
      </c>
      <c r="J37" s="20">
        <v>5</v>
      </c>
      <c r="K37" s="20">
        <v>18</v>
      </c>
    </row>
    <row r="38" spans="1:11" ht="14.25">
      <c r="A38" s="18">
        <v>16</v>
      </c>
      <c r="B38" s="19" t="s">
        <v>496</v>
      </c>
      <c r="C38" s="19"/>
      <c r="D38" s="20">
        <f t="shared" si="5"/>
        <v>30</v>
      </c>
      <c r="E38" s="20">
        <f t="shared" si="6"/>
        <v>102</v>
      </c>
      <c r="F38" s="20">
        <v>22</v>
      </c>
      <c r="G38" s="20">
        <v>72</v>
      </c>
      <c r="H38" s="20">
        <v>4</v>
      </c>
      <c r="I38" s="20">
        <v>19</v>
      </c>
      <c r="J38" s="20">
        <v>4</v>
      </c>
      <c r="K38" s="20">
        <v>11</v>
      </c>
    </row>
    <row r="39" spans="1:11" ht="14.25">
      <c r="A39" s="18">
        <v>17</v>
      </c>
      <c r="B39" s="19" t="s">
        <v>280</v>
      </c>
      <c r="C39" s="19"/>
      <c r="D39" s="20">
        <f t="shared" si="5"/>
        <v>18</v>
      </c>
      <c r="E39" s="20">
        <f t="shared" si="6"/>
        <v>92</v>
      </c>
      <c r="F39" s="20">
        <v>9</v>
      </c>
      <c r="G39" s="20">
        <v>52</v>
      </c>
      <c r="H39" s="20">
        <v>5</v>
      </c>
      <c r="I39" s="20">
        <v>21</v>
      </c>
      <c r="J39" s="20">
        <v>4</v>
      </c>
      <c r="K39" s="20">
        <v>19</v>
      </c>
    </row>
    <row r="40" spans="1:11" ht="14.25">
      <c r="A40" s="18">
        <v>18</v>
      </c>
      <c r="B40" s="19" t="s">
        <v>1187</v>
      </c>
      <c r="C40" s="19"/>
      <c r="D40" s="20">
        <f t="shared" si="5"/>
        <v>29</v>
      </c>
      <c r="E40" s="20">
        <f t="shared" si="6"/>
        <v>110</v>
      </c>
      <c r="F40" s="20">
        <v>11</v>
      </c>
      <c r="G40" s="20">
        <v>39</v>
      </c>
      <c r="H40" s="20">
        <v>8</v>
      </c>
      <c r="I40" s="20">
        <v>36</v>
      </c>
      <c r="J40" s="20">
        <v>10</v>
      </c>
      <c r="K40" s="20">
        <v>35</v>
      </c>
    </row>
    <row r="41" spans="1:11" ht="14.25">
      <c r="A41" s="18">
        <v>19</v>
      </c>
      <c r="B41" s="19" t="s">
        <v>292</v>
      </c>
      <c r="C41" s="19"/>
      <c r="D41" s="20">
        <f t="shared" si="5"/>
        <v>28</v>
      </c>
      <c r="E41" s="20">
        <f t="shared" si="6"/>
        <v>84</v>
      </c>
      <c r="F41" s="20">
        <v>26</v>
      </c>
      <c r="G41" s="20">
        <v>78</v>
      </c>
      <c r="H41" s="20">
        <v>1</v>
      </c>
      <c r="I41" s="20">
        <v>4</v>
      </c>
      <c r="J41" s="20">
        <v>1</v>
      </c>
      <c r="K41" s="20">
        <v>2</v>
      </c>
    </row>
    <row r="42" spans="1:11" ht="14.25">
      <c r="A42" s="18">
        <v>20</v>
      </c>
      <c r="B42" s="19" t="s">
        <v>1716</v>
      </c>
      <c r="C42" s="19"/>
      <c r="D42" s="20">
        <f t="shared" si="5"/>
        <v>35</v>
      </c>
      <c r="E42" s="20">
        <f t="shared" si="6"/>
        <v>114</v>
      </c>
      <c r="F42" s="20">
        <v>17</v>
      </c>
      <c r="G42" s="20">
        <v>46</v>
      </c>
      <c r="H42" s="20">
        <v>9</v>
      </c>
      <c r="I42" s="20">
        <v>36</v>
      </c>
      <c r="J42" s="20">
        <v>9</v>
      </c>
      <c r="K42" s="20">
        <v>32</v>
      </c>
    </row>
    <row r="43" spans="1:11" ht="14.25">
      <c r="A43" s="18">
        <v>21</v>
      </c>
      <c r="B43" s="19" t="s">
        <v>288</v>
      </c>
      <c r="C43" s="19"/>
      <c r="D43" s="20">
        <f t="shared" si="5"/>
        <v>11</v>
      </c>
      <c r="E43" s="20">
        <f t="shared" si="6"/>
        <v>44</v>
      </c>
      <c r="F43" s="20">
        <v>9</v>
      </c>
      <c r="G43" s="20">
        <v>34</v>
      </c>
      <c r="H43" s="20">
        <v>1</v>
      </c>
      <c r="I43" s="20">
        <v>6</v>
      </c>
      <c r="J43" s="20">
        <v>1</v>
      </c>
      <c r="K43" s="20">
        <v>4</v>
      </c>
    </row>
    <row r="44" spans="1:11" ht="14.25">
      <c r="A44" s="18">
        <v>22</v>
      </c>
      <c r="B44" s="19" t="s">
        <v>1717</v>
      </c>
      <c r="C44" s="19"/>
      <c r="D44" s="20">
        <f t="shared" si="5"/>
        <v>10</v>
      </c>
      <c r="E44" s="20">
        <f t="shared" si="6"/>
        <v>23</v>
      </c>
      <c r="F44" s="20">
        <v>7</v>
      </c>
      <c r="G44" s="20">
        <v>15</v>
      </c>
      <c r="H44" s="20">
        <v>2</v>
      </c>
      <c r="I44" s="20">
        <v>4</v>
      </c>
      <c r="J44" s="20">
        <v>1</v>
      </c>
      <c r="K44" s="20">
        <v>4</v>
      </c>
    </row>
    <row r="45" spans="1:11" ht="14.25">
      <c r="A45" s="18">
        <v>23</v>
      </c>
      <c r="B45" s="19" t="s">
        <v>284</v>
      </c>
      <c r="C45" s="19"/>
      <c r="D45" s="20">
        <f t="shared" si="5"/>
        <v>14</v>
      </c>
      <c r="E45" s="20">
        <f t="shared" si="6"/>
        <v>48</v>
      </c>
      <c r="F45" s="20">
        <v>10</v>
      </c>
      <c r="G45" s="20">
        <v>33</v>
      </c>
      <c r="H45" s="20">
        <v>2</v>
      </c>
      <c r="I45" s="20">
        <v>8</v>
      </c>
      <c r="J45" s="20">
        <v>2</v>
      </c>
      <c r="K45" s="20">
        <v>7</v>
      </c>
    </row>
    <row r="46" spans="1:11" ht="14.25">
      <c r="A46" s="18">
        <v>24</v>
      </c>
      <c r="B46" s="19" t="s">
        <v>1210</v>
      </c>
      <c r="C46" s="19"/>
      <c r="D46" s="20">
        <f t="shared" si="5"/>
        <v>22</v>
      </c>
      <c r="E46" s="20">
        <f t="shared" si="6"/>
        <v>81</v>
      </c>
      <c r="F46" s="20">
        <v>10</v>
      </c>
      <c r="G46" s="20">
        <v>33</v>
      </c>
      <c r="H46" s="20">
        <v>6</v>
      </c>
      <c r="I46" s="20">
        <v>22</v>
      </c>
      <c r="J46" s="20">
        <v>6</v>
      </c>
      <c r="K46" s="20">
        <v>26</v>
      </c>
    </row>
    <row r="47" spans="1:11" ht="14.25">
      <c r="A47" s="18">
        <v>25</v>
      </c>
      <c r="B47" s="19" t="s">
        <v>492</v>
      </c>
      <c r="C47" s="19"/>
      <c r="D47" s="20">
        <f t="shared" si="5"/>
        <v>38</v>
      </c>
      <c r="E47" s="20">
        <f t="shared" si="6"/>
        <v>165</v>
      </c>
      <c r="F47" s="20">
        <v>31</v>
      </c>
      <c r="G47" s="20">
        <v>134</v>
      </c>
      <c r="H47" s="20">
        <v>4</v>
      </c>
      <c r="I47" s="20">
        <v>16</v>
      </c>
      <c r="J47" s="20">
        <v>3</v>
      </c>
      <c r="K47" s="20">
        <v>15</v>
      </c>
    </row>
    <row r="48" spans="1:11" ht="14.25">
      <c r="A48" s="18">
        <v>26</v>
      </c>
      <c r="B48" s="19" t="s">
        <v>291</v>
      </c>
      <c r="C48" s="19"/>
      <c r="D48" s="20">
        <f t="shared" si="5"/>
        <v>18</v>
      </c>
      <c r="E48" s="20">
        <f t="shared" si="6"/>
        <v>79</v>
      </c>
      <c r="F48" s="20">
        <v>16</v>
      </c>
      <c r="G48" s="20">
        <v>72</v>
      </c>
      <c r="H48" s="20">
        <v>1</v>
      </c>
      <c r="I48" s="20">
        <v>3</v>
      </c>
      <c r="J48" s="20">
        <v>1</v>
      </c>
      <c r="K48" s="20">
        <v>4</v>
      </c>
    </row>
    <row r="49" spans="1:11" ht="14.25">
      <c r="A49" s="18">
        <v>27</v>
      </c>
      <c r="B49" s="19" t="s">
        <v>1004</v>
      </c>
      <c r="C49" s="19"/>
      <c r="D49" s="20">
        <f t="shared" si="5"/>
        <v>11</v>
      </c>
      <c r="E49" s="20">
        <f t="shared" si="6"/>
        <v>36</v>
      </c>
      <c r="F49" s="20">
        <v>5</v>
      </c>
      <c r="G49" s="20">
        <v>18</v>
      </c>
      <c r="H49" s="20">
        <v>2</v>
      </c>
      <c r="I49" s="20">
        <v>4</v>
      </c>
      <c r="J49" s="20">
        <v>4</v>
      </c>
      <c r="K49" s="20">
        <v>14</v>
      </c>
    </row>
    <row r="50" spans="1:11" ht="14.25">
      <c r="A50" s="18">
        <v>28</v>
      </c>
      <c r="B50" s="19" t="s">
        <v>274</v>
      </c>
      <c r="C50" s="19"/>
      <c r="D50" s="20">
        <f t="shared" si="5"/>
        <v>28</v>
      </c>
      <c r="E50" s="20">
        <f t="shared" si="6"/>
        <v>114</v>
      </c>
      <c r="F50" s="20">
        <v>17</v>
      </c>
      <c r="G50" s="20">
        <v>66</v>
      </c>
      <c r="H50" s="20">
        <v>4</v>
      </c>
      <c r="I50" s="20">
        <v>19</v>
      </c>
      <c r="J50" s="20">
        <v>7</v>
      </c>
      <c r="K50" s="20">
        <v>29</v>
      </c>
    </row>
    <row r="51" spans="1:11" ht="14.25">
      <c r="A51" s="18">
        <v>29</v>
      </c>
      <c r="B51" s="19" t="s">
        <v>1172</v>
      </c>
      <c r="C51" s="19"/>
      <c r="D51" s="20">
        <f t="shared" si="5"/>
        <v>21</v>
      </c>
      <c r="E51" s="20">
        <f t="shared" si="6"/>
        <v>69</v>
      </c>
      <c r="F51" s="20">
        <v>6</v>
      </c>
      <c r="G51" s="20">
        <v>16</v>
      </c>
      <c r="H51" s="20">
        <v>8</v>
      </c>
      <c r="I51" s="20">
        <v>32</v>
      </c>
      <c r="J51" s="20">
        <v>7</v>
      </c>
      <c r="K51" s="20">
        <v>21</v>
      </c>
    </row>
    <row r="52" spans="1:11" ht="14.25">
      <c r="A52" s="18">
        <v>30</v>
      </c>
      <c r="B52" s="19" t="s">
        <v>167</v>
      </c>
      <c r="C52" s="19"/>
      <c r="D52" s="20">
        <f t="shared" si="5"/>
        <v>34</v>
      </c>
      <c r="E52" s="20">
        <f t="shared" si="6"/>
        <v>109</v>
      </c>
      <c r="F52" s="20">
        <v>12</v>
      </c>
      <c r="G52" s="20">
        <v>43</v>
      </c>
      <c r="H52" s="20">
        <v>11</v>
      </c>
      <c r="I52" s="20">
        <v>30</v>
      </c>
      <c r="J52" s="20">
        <v>11</v>
      </c>
      <c r="K52" s="20">
        <v>36</v>
      </c>
    </row>
    <row r="53" spans="1:11" ht="14.25">
      <c r="A53" s="18">
        <v>31</v>
      </c>
      <c r="B53" s="19" t="s">
        <v>282</v>
      </c>
      <c r="C53" s="19"/>
      <c r="D53" s="20">
        <f t="shared" si="5"/>
        <v>19</v>
      </c>
      <c r="E53" s="20">
        <f t="shared" si="6"/>
        <v>56</v>
      </c>
      <c r="F53" s="20">
        <v>16</v>
      </c>
      <c r="G53" s="20">
        <v>46</v>
      </c>
      <c r="H53" s="20">
        <v>2</v>
      </c>
      <c r="I53" s="20">
        <v>8</v>
      </c>
      <c r="J53" s="20">
        <v>1</v>
      </c>
      <c r="K53" s="20">
        <v>2</v>
      </c>
    </row>
    <row r="54" spans="1:11" ht="14.25">
      <c r="A54" s="18">
        <v>32</v>
      </c>
      <c r="B54" s="19" t="s">
        <v>1191</v>
      </c>
      <c r="C54" s="19"/>
      <c r="D54" s="20">
        <f t="shared" si="5"/>
        <v>29</v>
      </c>
      <c r="E54" s="20">
        <f t="shared" si="6"/>
        <v>110</v>
      </c>
      <c r="F54" s="20">
        <v>10</v>
      </c>
      <c r="G54" s="20">
        <v>38</v>
      </c>
      <c r="H54" s="20">
        <v>10</v>
      </c>
      <c r="I54" s="20">
        <v>43</v>
      </c>
      <c r="J54" s="20">
        <v>9</v>
      </c>
      <c r="K54" s="20">
        <v>29</v>
      </c>
    </row>
    <row r="55" spans="1:11" ht="14.25">
      <c r="A55" s="18" t="s">
        <v>41</v>
      </c>
      <c r="B55" s="19" t="s">
        <v>253</v>
      </c>
      <c r="C55" s="18"/>
      <c r="D55" s="20">
        <f aca="true" t="shared" si="7" ref="D55:K55">SUM(D56:D93)</f>
        <v>1270</v>
      </c>
      <c r="E55" s="20">
        <f t="shared" si="7"/>
        <v>4555</v>
      </c>
      <c r="F55" s="20">
        <f t="shared" si="7"/>
        <v>783</v>
      </c>
      <c r="G55" s="20">
        <f t="shared" si="7"/>
        <v>2839</v>
      </c>
      <c r="H55" s="20">
        <f t="shared" si="7"/>
        <v>261</v>
      </c>
      <c r="I55" s="20">
        <f t="shared" si="7"/>
        <v>898</v>
      </c>
      <c r="J55" s="20">
        <f t="shared" si="7"/>
        <v>226</v>
      </c>
      <c r="K55" s="20">
        <f t="shared" si="7"/>
        <v>818</v>
      </c>
    </row>
    <row r="56" spans="1:11" ht="14.25">
      <c r="A56" s="18">
        <v>1</v>
      </c>
      <c r="B56" s="19" t="s">
        <v>1069</v>
      </c>
      <c r="C56" s="19"/>
      <c r="D56" s="20">
        <f aca="true" t="shared" si="8" ref="D56:D93">F56+H56+J56</f>
        <v>31</v>
      </c>
      <c r="E56" s="20">
        <f aca="true" t="shared" si="9" ref="E56:E93">G56+I56+K56</f>
        <v>104</v>
      </c>
      <c r="F56" s="20">
        <v>13</v>
      </c>
      <c r="G56" s="20">
        <v>45</v>
      </c>
      <c r="H56" s="20">
        <v>11</v>
      </c>
      <c r="I56" s="20">
        <v>33</v>
      </c>
      <c r="J56" s="20">
        <v>7</v>
      </c>
      <c r="K56" s="20">
        <v>26</v>
      </c>
    </row>
    <row r="57" spans="1:11" ht="14.25">
      <c r="A57" s="18">
        <v>2</v>
      </c>
      <c r="B57" s="19" t="s">
        <v>1091</v>
      </c>
      <c r="C57" s="19"/>
      <c r="D57" s="20">
        <f t="shared" si="8"/>
        <v>29</v>
      </c>
      <c r="E57" s="20">
        <f t="shared" si="9"/>
        <v>104</v>
      </c>
      <c r="F57" s="20">
        <v>13</v>
      </c>
      <c r="G57" s="20">
        <v>52</v>
      </c>
      <c r="H57" s="20">
        <v>10</v>
      </c>
      <c r="I57" s="20">
        <v>34</v>
      </c>
      <c r="J57" s="20">
        <v>6</v>
      </c>
      <c r="K57" s="20">
        <v>18</v>
      </c>
    </row>
    <row r="58" spans="1:11" ht="14.25">
      <c r="A58" s="18">
        <v>3</v>
      </c>
      <c r="B58" s="19" t="s">
        <v>479</v>
      </c>
      <c r="C58" s="19"/>
      <c r="D58" s="20">
        <f t="shared" si="8"/>
        <v>25</v>
      </c>
      <c r="E58" s="20">
        <f t="shared" si="9"/>
        <v>79</v>
      </c>
      <c r="F58" s="20">
        <v>14</v>
      </c>
      <c r="G58" s="20">
        <v>45</v>
      </c>
      <c r="H58" s="20">
        <v>6</v>
      </c>
      <c r="I58" s="20">
        <v>17</v>
      </c>
      <c r="J58" s="20">
        <v>5</v>
      </c>
      <c r="K58" s="20">
        <v>17</v>
      </c>
    </row>
    <row r="59" spans="1:11" ht="14.25">
      <c r="A59" s="18">
        <v>4</v>
      </c>
      <c r="B59" s="19" t="s">
        <v>1089</v>
      </c>
      <c r="C59" s="19"/>
      <c r="D59" s="20">
        <f t="shared" si="8"/>
        <v>27</v>
      </c>
      <c r="E59" s="20">
        <f t="shared" si="9"/>
        <v>114</v>
      </c>
      <c r="F59" s="20">
        <v>15</v>
      </c>
      <c r="G59" s="20">
        <v>62</v>
      </c>
      <c r="H59" s="20">
        <v>6</v>
      </c>
      <c r="I59" s="20">
        <v>24</v>
      </c>
      <c r="J59" s="20">
        <v>6</v>
      </c>
      <c r="K59" s="20">
        <v>28</v>
      </c>
    </row>
    <row r="60" spans="1:11" ht="14.25">
      <c r="A60" s="18">
        <v>5</v>
      </c>
      <c r="B60" s="19" t="s">
        <v>1718</v>
      </c>
      <c r="C60" s="19"/>
      <c r="D60" s="20">
        <f t="shared" si="8"/>
        <v>32</v>
      </c>
      <c r="E60" s="20">
        <f t="shared" si="9"/>
        <v>103</v>
      </c>
      <c r="F60" s="20">
        <v>23</v>
      </c>
      <c r="G60" s="20">
        <v>78</v>
      </c>
      <c r="H60" s="20">
        <v>4</v>
      </c>
      <c r="I60" s="20">
        <v>15</v>
      </c>
      <c r="J60" s="20">
        <v>5</v>
      </c>
      <c r="K60" s="20">
        <v>10</v>
      </c>
    </row>
    <row r="61" spans="1:11" ht="14.25">
      <c r="A61" s="18">
        <v>6</v>
      </c>
      <c r="B61" s="19" t="s">
        <v>1079</v>
      </c>
      <c r="C61" s="19"/>
      <c r="D61" s="20">
        <f t="shared" si="8"/>
        <v>27</v>
      </c>
      <c r="E61" s="20">
        <f t="shared" si="9"/>
        <v>83</v>
      </c>
      <c r="F61" s="20">
        <v>20</v>
      </c>
      <c r="G61" s="20">
        <v>62</v>
      </c>
      <c r="H61" s="20">
        <v>3</v>
      </c>
      <c r="I61" s="20">
        <v>10</v>
      </c>
      <c r="J61" s="20">
        <v>4</v>
      </c>
      <c r="K61" s="20">
        <v>11</v>
      </c>
    </row>
    <row r="62" spans="1:11" ht="14.25">
      <c r="A62" s="18">
        <v>7</v>
      </c>
      <c r="B62" s="19" t="s">
        <v>1081</v>
      </c>
      <c r="C62" s="19"/>
      <c r="D62" s="20">
        <f t="shared" si="8"/>
        <v>33</v>
      </c>
      <c r="E62" s="20">
        <f t="shared" si="9"/>
        <v>91</v>
      </c>
      <c r="F62" s="20">
        <v>22</v>
      </c>
      <c r="G62" s="20">
        <v>54</v>
      </c>
      <c r="H62" s="20">
        <v>5</v>
      </c>
      <c r="I62" s="20">
        <v>17</v>
      </c>
      <c r="J62" s="20">
        <v>6</v>
      </c>
      <c r="K62" s="20">
        <v>20</v>
      </c>
    </row>
    <row r="63" spans="1:11" ht="14.25">
      <c r="A63" s="18">
        <v>8</v>
      </c>
      <c r="B63" s="19" t="s">
        <v>1066</v>
      </c>
      <c r="C63" s="19"/>
      <c r="D63" s="20">
        <f t="shared" si="8"/>
        <v>45</v>
      </c>
      <c r="E63" s="20">
        <f t="shared" si="9"/>
        <v>161</v>
      </c>
      <c r="F63" s="20">
        <v>31</v>
      </c>
      <c r="G63" s="20">
        <v>110</v>
      </c>
      <c r="H63" s="20">
        <v>7</v>
      </c>
      <c r="I63" s="20">
        <v>20</v>
      </c>
      <c r="J63" s="20">
        <v>7</v>
      </c>
      <c r="K63" s="20">
        <v>31</v>
      </c>
    </row>
    <row r="64" spans="1:11" ht="14.25">
      <c r="A64" s="18">
        <v>9</v>
      </c>
      <c r="B64" s="19" t="s">
        <v>1093</v>
      </c>
      <c r="C64" s="19"/>
      <c r="D64" s="20">
        <f t="shared" si="8"/>
        <v>27</v>
      </c>
      <c r="E64" s="20">
        <f t="shared" si="9"/>
        <v>97</v>
      </c>
      <c r="F64" s="20">
        <v>18</v>
      </c>
      <c r="G64" s="20">
        <v>68</v>
      </c>
      <c r="H64" s="20">
        <v>5</v>
      </c>
      <c r="I64" s="20">
        <v>12</v>
      </c>
      <c r="J64" s="20">
        <v>4</v>
      </c>
      <c r="K64" s="20">
        <v>17</v>
      </c>
    </row>
    <row r="65" spans="1:11" ht="14.25">
      <c r="A65" s="18">
        <v>10</v>
      </c>
      <c r="B65" s="19" t="s">
        <v>1064</v>
      </c>
      <c r="C65" s="19"/>
      <c r="D65" s="20">
        <f t="shared" si="8"/>
        <v>37</v>
      </c>
      <c r="E65" s="20">
        <f t="shared" si="9"/>
        <v>124</v>
      </c>
      <c r="F65" s="20">
        <v>31</v>
      </c>
      <c r="G65" s="20">
        <v>103</v>
      </c>
      <c r="H65" s="20">
        <v>3</v>
      </c>
      <c r="I65" s="20">
        <v>9</v>
      </c>
      <c r="J65" s="20">
        <v>3</v>
      </c>
      <c r="K65" s="20">
        <v>12</v>
      </c>
    </row>
    <row r="66" spans="1:11" ht="14.25">
      <c r="A66" s="18">
        <v>11</v>
      </c>
      <c r="B66" s="19" t="s">
        <v>1342</v>
      </c>
      <c r="C66" s="19"/>
      <c r="D66" s="20">
        <f t="shared" si="8"/>
        <v>114</v>
      </c>
      <c r="E66" s="20">
        <f t="shared" si="9"/>
        <v>357</v>
      </c>
      <c r="F66" s="20">
        <v>92</v>
      </c>
      <c r="G66" s="20">
        <v>285</v>
      </c>
      <c r="H66" s="20">
        <v>14</v>
      </c>
      <c r="I66" s="20">
        <v>42</v>
      </c>
      <c r="J66" s="20">
        <v>8</v>
      </c>
      <c r="K66" s="20">
        <v>30</v>
      </c>
    </row>
    <row r="67" spans="1:11" ht="14.25">
      <c r="A67" s="18">
        <v>12</v>
      </c>
      <c r="B67" s="19" t="s">
        <v>1073</v>
      </c>
      <c r="C67" s="19"/>
      <c r="D67" s="20">
        <f t="shared" si="8"/>
        <v>31</v>
      </c>
      <c r="E67" s="20">
        <f t="shared" si="9"/>
        <v>153</v>
      </c>
      <c r="F67" s="20">
        <v>25</v>
      </c>
      <c r="G67" s="20">
        <v>126</v>
      </c>
      <c r="H67" s="20">
        <v>3</v>
      </c>
      <c r="I67" s="20">
        <v>15</v>
      </c>
      <c r="J67" s="20">
        <v>3</v>
      </c>
      <c r="K67" s="20">
        <v>12</v>
      </c>
    </row>
    <row r="68" spans="1:11" ht="14.25">
      <c r="A68" s="18">
        <v>13</v>
      </c>
      <c r="B68" s="19" t="s">
        <v>729</v>
      </c>
      <c r="C68" s="19"/>
      <c r="D68" s="20">
        <f t="shared" si="8"/>
        <v>26</v>
      </c>
      <c r="E68" s="20">
        <f t="shared" si="9"/>
        <v>84</v>
      </c>
      <c r="F68" s="20">
        <v>14</v>
      </c>
      <c r="G68" s="20">
        <v>45</v>
      </c>
      <c r="H68" s="20">
        <v>6</v>
      </c>
      <c r="I68" s="20">
        <v>19</v>
      </c>
      <c r="J68" s="20">
        <v>6</v>
      </c>
      <c r="K68" s="20">
        <v>20</v>
      </c>
    </row>
    <row r="69" spans="1:11" ht="14.25">
      <c r="A69" s="18">
        <v>14</v>
      </c>
      <c r="B69" s="19" t="s">
        <v>471</v>
      </c>
      <c r="C69" s="19"/>
      <c r="D69" s="20">
        <f t="shared" si="8"/>
        <v>32</v>
      </c>
      <c r="E69" s="20">
        <f t="shared" si="9"/>
        <v>148</v>
      </c>
      <c r="F69" s="20">
        <v>21</v>
      </c>
      <c r="G69" s="20">
        <v>100</v>
      </c>
      <c r="H69" s="20">
        <v>8</v>
      </c>
      <c r="I69" s="20">
        <v>34</v>
      </c>
      <c r="J69" s="20">
        <v>3</v>
      </c>
      <c r="K69" s="20">
        <v>14</v>
      </c>
    </row>
    <row r="70" spans="1:11" ht="14.25">
      <c r="A70" s="18">
        <v>15</v>
      </c>
      <c r="B70" s="19" t="s">
        <v>1719</v>
      </c>
      <c r="C70" s="19"/>
      <c r="D70" s="20">
        <f t="shared" si="8"/>
        <v>39</v>
      </c>
      <c r="E70" s="20">
        <f t="shared" si="9"/>
        <v>179</v>
      </c>
      <c r="F70" s="20">
        <v>15</v>
      </c>
      <c r="G70" s="20">
        <v>72</v>
      </c>
      <c r="H70" s="20">
        <v>10</v>
      </c>
      <c r="I70" s="20">
        <v>40</v>
      </c>
      <c r="J70" s="20">
        <v>14</v>
      </c>
      <c r="K70" s="20">
        <v>67</v>
      </c>
    </row>
    <row r="71" spans="1:11" ht="14.25">
      <c r="A71" s="18">
        <v>16</v>
      </c>
      <c r="B71" s="19" t="s">
        <v>721</v>
      </c>
      <c r="C71" s="19"/>
      <c r="D71" s="20">
        <f t="shared" si="8"/>
        <v>23</v>
      </c>
      <c r="E71" s="20">
        <f t="shared" si="9"/>
        <v>84</v>
      </c>
      <c r="F71" s="20">
        <v>10</v>
      </c>
      <c r="G71" s="20">
        <v>45</v>
      </c>
      <c r="H71" s="20">
        <v>6</v>
      </c>
      <c r="I71" s="20">
        <v>19</v>
      </c>
      <c r="J71" s="20">
        <v>7</v>
      </c>
      <c r="K71" s="20">
        <v>20</v>
      </c>
    </row>
    <row r="72" spans="1:11" ht="14.25">
      <c r="A72" s="18">
        <v>17</v>
      </c>
      <c r="B72" s="19" t="s">
        <v>727</v>
      </c>
      <c r="C72" s="19"/>
      <c r="D72" s="20">
        <f t="shared" si="8"/>
        <v>18</v>
      </c>
      <c r="E72" s="20">
        <f t="shared" si="9"/>
        <v>60</v>
      </c>
      <c r="F72" s="20">
        <v>11</v>
      </c>
      <c r="G72" s="20">
        <v>42</v>
      </c>
      <c r="H72" s="20">
        <v>3</v>
      </c>
      <c r="I72" s="20">
        <v>7</v>
      </c>
      <c r="J72" s="20">
        <v>4</v>
      </c>
      <c r="K72" s="20">
        <v>11</v>
      </c>
    </row>
    <row r="73" spans="1:11" ht="14.25">
      <c r="A73" s="18">
        <v>18</v>
      </c>
      <c r="B73" s="19" t="s">
        <v>725</v>
      </c>
      <c r="C73" s="19"/>
      <c r="D73" s="20">
        <f t="shared" si="8"/>
        <v>42</v>
      </c>
      <c r="E73" s="20">
        <f t="shared" si="9"/>
        <v>133</v>
      </c>
      <c r="F73" s="20">
        <v>14</v>
      </c>
      <c r="G73" s="20">
        <v>45</v>
      </c>
      <c r="H73" s="20">
        <v>21</v>
      </c>
      <c r="I73" s="20">
        <v>62</v>
      </c>
      <c r="J73" s="20">
        <v>7</v>
      </c>
      <c r="K73" s="20">
        <v>26</v>
      </c>
    </row>
    <row r="74" spans="1:11" ht="14.25">
      <c r="A74" s="18">
        <v>19</v>
      </c>
      <c r="B74" s="19" t="s">
        <v>1083</v>
      </c>
      <c r="C74" s="19"/>
      <c r="D74" s="20">
        <f t="shared" si="8"/>
        <v>26</v>
      </c>
      <c r="E74" s="20">
        <f t="shared" si="9"/>
        <v>104</v>
      </c>
      <c r="F74" s="20">
        <v>9</v>
      </c>
      <c r="G74" s="20">
        <v>43</v>
      </c>
      <c r="H74" s="20">
        <v>9</v>
      </c>
      <c r="I74" s="20">
        <v>37</v>
      </c>
      <c r="J74" s="20">
        <v>8</v>
      </c>
      <c r="K74" s="20">
        <v>24</v>
      </c>
    </row>
    <row r="75" spans="1:11" ht="14.25">
      <c r="A75" s="18">
        <v>20</v>
      </c>
      <c r="B75" s="19" t="s">
        <v>1577</v>
      </c>
      <c r="C75" s="19"/>
      <c r="D75" s="20">
        <f t="shared" si="8"/>
        <v>31</v>
      </c>
      <c r="E75" s="20">
        <f t="shared" si="9"/>
        <v>91</v>
      </c>
      <c r="F75" s="20">
        <v>25</v>
      </c>
      <c r="G75" s="20">
        <v>65</v>
      </c>
      <c r="H75" s="20">
        <v>3</v>
      </c>
      <c r="I75" s="20">
        <v>14</v>
      </c>
      <c r="J75" s="20">
        <v>3</v>
      </c>
      <c r="K75" s="20">
        <v>12</v>
      </c>
    </row>
    <row r="76" spans="1:11" ht="14.25">
      <c r="A76" s="18">
        <v>21</v>
      </c>
      <c r="B76" s="19" t="s">
        <v>473</v>
      </c>
      <c r="C76" s="19"/>
      <c r="D76" s="20">
        <f t="shared" si="8"/>
        <v>24</v>
      </c>
      <c r="E76" s="20">
        <f t="shared" si="9"/>
        <v>75</v>
      </c>
      <c r="F76" s="20">
        <v>16</v>
      </c>
      <c r="G76" s="20">
        <v>47</v>
      </c>
      <c r="H76" s="20">
        <v>4</v>
      </c>
      <c r="I76" s="20">
        <v>13</v>
      </c>
      <c r="J76" s="20">
        <v>4</v>
      </c>
      <c r="K76" s="20">
        <v>15</v>
      </c>
    </row>
    <row r="77" spans="1:11" ht="14.25">
      <c r="A77" s="18">
        <v>22</v>
      </c>
      <c r="B77" s="19" t="s">
        <v>1720</v>
      </c>
      <c r="C77" s="19"/>
      <c r="D77" s="20">
        <f t="shared" si="8"/>
        <v>33</v>
      </c>
      <c r="E77" s="20">
        <f t="shared" si="9"/>
        <v>125</v>
      </c>
      <c r="F77" s="20">
        <v>16</v>
      </c>
      <c r="G77" s="20">
        <v>69</v>
      </c>
      <c r="H77" s="20">
        <v>9</v>
      </c>
      <c r="I77" s="20">
        <v>27</v>
      </c>
      <c r="J77" s="20">
        <v>8</v>
      </c>
      <c r="K77" s="20">
        <v>29</v>
      </c>
    </row>
    <row r="78" spans="1:11" ht="14.25">
      <c r="A78" s="18">
        <v>23</v>
      </c>
      <c r="B78" s="19" t="s">
        <v>710</v>
      </c>
      <c r="C78" s="19"/>
      <c r="D78" s="20">
        <f t="shared" si="8"/>
        <v>48</v>
      </c>
      <c r="E78" s="20">
        <f t="shared" si="9"/>
        <v>202</v>
      </c>
      <c r="F78" s="20">
        <v>40</v>
      </c>
      <c r="G78" s="20">
        <v>169</v>
      </c>
      <c r="H78" s="20">
        <v>4</v>
      </c>
      <c r="I78" s="20">
        <v>19</v>
      </c>
      <c r="J78" s="20">
        <v>4</v>
      </c>
      <c r="K78" s="20">
        <v>14</v>
      </c>
    </row>
    <row r="79" spans="1:11" ht="14.25">
      <c r="A79" s="18">
        <v>24</v>
      </c>
      <c r="B79" s="19" t="s">
        <v>469</v>
      </c>
      <c r="C79" s="19"/>
      <c r="D79" s="20">
        <f t="shared" si="8"/>
        <v>36</v>
      </c>
      <c r="E79" s="20">
        <f t="shared" si="9"/>
        <v>173</v>
      </c>
      <c r="F79" s="20">
        <v>28</v>
      </c>
      <c r="G79" s="20">
        <v>142</v>
      </c>
      <c r="H79" s="20">
        <v>3</v>
      </c>
      <c r="I79" s="20">
        <v>13</v>
      </c>
      <c r="J79" s="20">
        <v>5</v>
      </c>
      <c r="K79" s="20">
        <v>18</v>
      </c>
    </row>
    <row r="80" spans="1:11" ht="14.25">
      <c r="A80" s="18">
        <v>25</v>
      </c>
      <c r="B80" s="19" t="s">
        <v>270</v>
      </c>
      <c r="C80" s="19"/>
      <c r="D80" s="20">
        <f t="shared" si="8"/>
        <v>32</v>
      </c>
      <c r="E80" s="20">
        <f t="shared" si="9"/>
        <v>129</v>
      </c>
      <c r="F80" s="20">
        <v>23</v>
      </c>
      <c r="G80" s="20">
        <v>99</v>
      </c>
      <c r="H80" s="20">
        <v>6</v>
      </c>
      <c r="I80" s="20">
        <v>18</v>
      </c>
      <c r="J80" s="20">
        <v>3</v>
      </c>
      <c r="K80" s="20">
        <v>12</v>
      </c>
    </row>
    <row r="81" spans="1:11" ht="14.25">
      <c r="A81" s="18">
        <v>26</v>
      </c>
      <c r="B81" s="19" t="s">
        <v>1721</v>
      </c>
      <c r="C81" s="19"/>
      <c r="D81" s="20">
        <f t="shared" si="8"/>
        <v>22</v>
      </c>
      <c r="E81" s="20">
        <f t="shared" si="9"/>
        <v>65</v>
      </c>
      <c r="F81" s="20">
        <v>9</v>
      </c>
      <c r="G81" s="20">
        <v>34</v>
      </c>
      <c r="H81" s="20">
        <v>6</v>
      </c>
      <c r="I81" s="20">
        <v>9</v>
      </c>
      <c r="J81" s="20">
        <v>7</v>
      </c>
      <c r="K81" s="20">
        <v>22</v>
      </c>
    </row>
    <row r="82" spans="1:11" ht="14.25">
      <c r="A82" s="18">
        <v>27</v>
      </c>
      <c r="B82" s="19" t="s">
        <v>1087</v>
      </c>
      <c r="C82" s="19"/>
      <c r="D82" s="20">
        <f t="shared" si="8"/>
        <v>40</v>
      </c>
      <c r="E82" s="20">
        <f t="shared" si="9"/>
        <v>121</v>
      </c>
      <c r="F82" s="20">
        <v>21</v>
      </c>
      <c r="G82" s="20">
        <v>54</v>
      </c>
      <c r="H82" s="20">
        <v>8</v>
      </c>
      <c r="I82" s="20">
        <v>26</v>
      </c>
      <c r="J82" s="20">
        <v>11</v>
      </c>
      <c r="K82" s="20">
        <v>41</v>
      </c>
    </row>
    <row r="83" spans="1:11" ht="14.25">
      <c r="A83" s="18">
        <v>28</v>
      </c>
      <c r="B83" s="19" t="s">
        <v>1077</v>
      </c>
      <c r="C83" s="19"/>
      <c r="D83" s="20">
        <f t="shared" si="8"/>
        <v>31</v>
      </c>
      <c r="E83" s="20">
        <f t="shared" si="9"/>
        <v>98</v>
      </c>
      <c r="F83" s="20">
        <v>12</v>
      </c>
      <c r="G83" s="20">
        <v>35</v>
      </c>
      <c r="H83" s="20">
        <v>9</v>
      </c>
      <c r="I83" s="20">
        <v>30</v>
      </c>
      <c r="J83" s="20">
        <v>10</v>
      </c>
      <c r="K83" s="20">
        <v>33</v>
      </c>
    </row>
    <row r="84" spans="1:11" ht="14.25">
      <c r="A84" s="18">
        <v>29</v>
      </c>
      <c r="B84" s="19" t="s">
        <v>1075</v>
      </c>
      <c r="C84" s="19"/>
      <c r="D84" s="20">
        <f t="shared" si="8"/>
        <v>31</v>
      </c>
      <c r="E84" s="20">
        <f t="shared" si="9"/>
        <v>99</v>
      </c>
      <c r="F84" s="20">
        <v>14</v>
      </c>
      <c r="G84" s="20">
        <v>56</v>
      </c>
      <c r="H84" s="20">
        <v>7</v>
      </c>
      <c r="I84" s="20">
        <v>16</v>
      </c>
      <c r="J84" s="20">
        <v>10</v>
      </c>
      <c r="K84" s="20">
        <v>27</v>
      </c>
    </row>
    <row r="85" spans="1:11" ht="14.25">
      <c r="A85" s="18">
        <v>30</v>
      </c>
      <c r="B85" s="19" t="s">
        <v>719</v>
      </c>
      <c r="C85" s="19"/>
      <c r="D85" s="20">
        <f t="shared" si="8"/>
        <v>7</v>
      </c>
      <c r="E85" s="20">
        <f t="shared" si="9"/>
        <v>25</v>
      </c>
      <c r="F85" s="20">
        <v>4</v>
      </c>
      <c r="G85" s="20">
        <v>14</v>
      </c>
      <c r="H85" s="20">
        <v>1</v>
      </c>
      <c r="I85" s="20">
        <v>5</v>
      </c>
      <c r="J85" s="20">
        <v>2</v>
      </c>
      <c r="K85" s="20">
        <v>6</v>
      </c>
    </row>
    <row r="86" spans="1:11" ht="14.25">
      <c r="A86" s="18">
        <v>31</v>
      </c>
      <c r="B86" s="19" t="s">
        <v>731</v>
      </c>
      <c r="C86" s="19"/>
      <c r="D86" s="20">
        <f t="shared" si="8"/>
        <v>24</v>
      </c>
      <c r="E86" s="20">
        <f t="shared" si="9"/>
        <v>86</v>
      </c>
      <c r="F86" s="20">
        <v>15</v>
      </c>
      <c r="G86" s="20">
        <v>53</v>
      </c>
      <c r="H86" s="20">
        <v>4</v>
      </c>
      <c r="I86" s="20">
        <v>18</v>
      </c>
      <c r="J86" s="20">
        <v>5</v>
      </c>
      <c r="K86" s="20">
        <v>15</v>
      </c>
    </row>
    <row r="87" spans="1:11" ht="14.25">
      <c r="A87" s="18">
        <v>32</v>
      </c>
      <c r="B87" s="19" t="s">
        <v>723</v>
      </c>
      <c r="C87" s="19"/>
      <c r="D87" s="20">
        <f t="shared" si="8"/>
        <v>17</v>
      </c>
      <c r="E87" s="20">
        <f t="shared" si="9"/>
        <v>74</v>
      </c>
      <c r="F87" s="20">
        <v>9</v>
      </c>
      <c r="G87" s="20">
        <v>35</v>
      </c>
      <c r="H87" s="20">
        <v>1</v>
      </c>
      <c r="I87" s="20">
        <v>6</v>
      </c>
      <c r="J87" s="20">
        <v>7</v>
      </c>
      <c r="K87" s="20">
        <v>33</v>
      </c>
    </row>
    <row r="88" spans="1:11" ht="14.25">
      <c r="A88" s="18">
        <v>33</v>
      </c>
      <c r="B88" s="19" t="s">
        <v>481</v>
      </c>
      <c r="C88" s="19"/>
      <c r="D88" s="20">
        <f t="shared" si="8"/>
        <v>28</v>
      </c>
      <c r="E88" s="20">
        <f t="shared" si="9"/>
        <v>96</v>
      </c>
      <c r="F88" s="20">
        <v>21</v>
      </c>
      <c r="G88" s="20">
        <v>72</v>
      </c>
      <c r="H88" s="20">
        <v>4</v>
      </c>
      <c r="I88" s="20">
        <v>16</v>
      </c>
      <c r="J88" s="20">
        <v>3</v>
      </c>
      <c r="K88" s="20">
        <v>8</v>
      </c>
    </row>
    <row r="89" spans="1:11" ht="14.25">
      <c r="A89" s="18">
        <v>34</v>
      </c>
      <c r="B89" s="19" t="s">
        <v>713</v>
      </c>
      <c r="C89" s="19"/>
      <c r="D89" s="20">
        <f t="shared" si="8"/>
        <v>47</v>
      </c>
      <c r="E89" s="20">
        <f t="shared" si="9"/>
        <v>232</v>
      </c>
      <c r="F89" s="20">
        <v>28</v>
      </c>
      <c r="G89" s="20">
        <v>139</v>
      </c>
      <c r="H89" s="20">
        <v>12</v>
      </c>
      <c r="I89" s="20">
        <v>57</v>
      </c>
      <c r="J89" s="20">
        <v>7</v>
      </c>
      <c r="K89" s="20">
        <v>36</v>
      </c>
    </row>
    <row r="90" spans="1:11" ht="14.25">
      <c r="A90" s="18">
        <v>35</v>
      </c>
      <c r="B90" s="19" t="s">
        <v>467</v>
      </c>
      <c r="C90" s="19"/>
      <c r="D90" s="20">
        <f t="shared" si="8"/>
        <v>54</v>
      </c>
      <c r="E90" s="20">
        <f t="shared" si="9"/>
        <v>133</v>
      </c>
      <c r="F90" s="20">
        <v>46</v>
      </c>
      <c r="G90" s="20">
        <v>115</v>
      </c>
      <c r="H90" s="20">
        <v>4</v>
      </c>
      <c r="I90" s="20">
        <v>8</v>
      </c>
      <c r="J90" s="20">
        <v>4</v>
      </c>
      <c r="K90" s="20">
        <v>10</v>
      </c>
    </row>
    <row r="91" spans="1:11" ht="14.25">
      <c r="A91" s="18">
        <v>36</v>
      </c>
      <c r="B91" s="19" t="s">
        <v>1722</v>
      </c>
      <c r="C91" s="19"/>
      <c r="D91" s="20">
        <f t="shared" si="8"/>
        <v>24</v>
      </c>
      <c r="E91" s="20">
        <f t="shared" si="9"/>
        <v>81</v>
      </c>
      <c r="F91" s="20">
        <v>9</v>
      </c>
      <c r="G91" s="20">
        <v>32</v>
      </c>
      <c r="H91" s="20">
        <v>10</v>
      </c>
      <c r="I91" s="20">
        <v>35</v>
      </c>
      <c r="J91" s="20">
        <v>5</v>
      </c>
      <c r="K91" s="20">
        <v>14</v>
      </c>
    </row>
    <row r="92" spans="1:11" ht="14.25">
      <c r="A92" s="18">
        <v>37</v>
      </c>
      <c r="B92" s="19" t="s">
        <v>1723</v>
      </c>
      <c r="C92" s="19"/>
      <c r="D92" s="20">
        <f t="shared" si="8"/>
        <v>32</v>
      </c>
      <c r="E92" s="20">
        <f t="shared" si="9"/>
        <v>119</v>
      </c>
      <c r="F92" s="20">
        <v>16</v>
      </c>
      <c r="G92" s="20">
        <v>55</v>
      </c>
      <c r="H92" s="20">
        <v>8</v>
      </c>
      <c r="I92" s="20">
        <v>31</v>
      </c>
      <c r="J92" s="20">
        <v>8</v>
      </c>
      <c r="K92" s="20">
        <v>33</v>
      </c>
    </row>
    <row r="93" spans="1:11" ht="14.25">
      <c r="A93" s="18">
        <v>38</v>
      </c>
      <c r="B93" s="19" t="s">
        <v>1065</v>
      </c>
      <c r="C93" s="19"/>
      <c r="D93" s="20">
        <f t="shared" si="8"/>
        <v>45</v>
      </c>
      <c r="E93" s="20">
        <f t="shared" si="9"/>
        <v>169</v>
      </c>
      <c r="F93" s="20">
        <v>20</v>
      </c>
      <c r="G93" s="20">
        <v>72</v>
      </c>
      <c r="H93" s="20">
        <v>18</v>
      </c>
      <c r="I93" s="20">
        <v>71</v>
      </c>
      <c r="J93" s="20">
        <v>7</v>
      </c>
      <c r="K93" s="20">
        <v>26</v>
      </c>
    </row>
    <row r="94" spans="1:11" ht="14.25">
      <c r="A94" s="18" t="s">
        <v>88</v>
      </c>
      <c r="B94" s="19" t="s">
        <v>1724</v>
      </c>
      <c r="C94" s="18"/>
      <c r="D94" s="20">
        <f aca="true" t="shared" si="10" ref="D94:K94">SUM(D95:D106)</f>
        <v>200</v>
      </c>
      <c r="E94" s="20">
        <f t="shared" si="10"/>
        <v>748</v>
      </c>
      <c r="F94" s="20">
        <f t="shared" si="10"/>
        <v>70</v>
      </c>
      <c r="G94" s="20">
        <f t="shared" si="10"/>
        <v>273</v>
      </c>
      <c r="H94" s="20">
        <f t="shared" si="10"/>
        <v>64</v>
      </c>
      <c r="I94" s="20">
        <f t="shared" si="10"/>
        <v>249</v>
      </c>
      <c r="J94" s="20">
        <f t="shared" si="10"/>
        <v>66</v>
      </c>
      <c r="K94" s="20">
        <f t="shared" si="10"/>
        <v>226</v>
      </c>
    </row>
    <row r="95" spans="1:11" ht="14.25">
      <c r="A95" s="18">
        <v>1</v>
      </c>
      <c r="B95" s="19" t="s">
        <v>1725</v>
      </c>
      <c r="C95" s="19"/>
      <c r="D95" s="20">
        <f aca="true" t="shared" si="11" ref="D95:D106">F95+H95+J95</f>
        <v>14</v>
      </c>
      <c r="E95" s="20">
        <f aca="true" t="shared" si="12" ref="E95:E106">G95+I95+K95</f>
        <v>51</v>
      </c>
      <c r="F95" s="20">
        <v>3</v>
      </c>
      <c r="G95" s="20">
        <v>8</v>
      </c>
      <c r="H95" s="20">
        <v>5</v>
      </c>
      <c r="I95" s="20">
        <v>24</v>
      </c>
      <c r="J95" s="20">
        <v>6</v>
      </c>
      <c r="K95" s="20">
        <v>19</v>
      </c>
    </row>
    <row r="96" spans="1:11" ht="14.25">
      <c r="A96" s="18">
        <v>2</v>
      </c>
      <c r="B96" s="19" t="s">
        <v>1726</v>
      </c>
      <c r="C96" s="19"/>
      <c r="D96" s="20">
        <f t="shared" si="11"/>
        <v>9</v>
      </c>
      <c r="E96" s="20">
        <f t="shared" si="12"/>
        <v>41</v>
      </c>
      <c r="F96" s="20">
        <v>1</v>
      </c>
      <c r="G96" s="20">
        <v>8</v>
      </c>
      <c r="H96" s="20">
        <v>6</v>
      </c>
      <c r="I96" s="20">
        <v>24</v>
      </c>
      <c r="J96" s="20">
        <v>2</v>
      </c>
      <c r="K96" s="20">
        <v>9</v>
      </c>
    </row>
    <row r="97" spans="1:11" ht="14.25">
      <c r="A97" s="18">
        <v>3</v>
      </c>
      <c r="B97" s="19" t="s">
        <v>1095</v>
      </c>
      <c r="C97" s="19"/>
      <c r="D97" s="20">
        <f t="shared" si="11"/>
        <v>18</v>
      </c>
      <c r="E97" s="20">
        <f t="shared" si="12"/>
        <v>60</v>
      </c>
      <c r="F97" s="20">
        <v>2</v>
      </c>
      <c r="G97" s="20">
        <v>6</v>
      </c>
      <c r="H97" s="20">
        <v>8</v>
      </c>
      <c r="I97" s="20">
        <v>27</v>
      </c>
      <c r="J97" s="20">
        <v>8</v>
      </c>
      <c r="K97" s="20">
        <v>27</v>
      </c>
    </row>
    <row r="98" spans="1:11" ht="14.25">
      <c r="A98" s="18">
        <v>4</v>
      </c>
      <c r="B98" s="19" t="s">
        <v>297</v>
      </c>
      <c r="C98" s="19"/>
      <c r="D98" s="20">
        <f t="shared" si="11"/>
        <v>22</v>
      </c>
      <c r="E98" s="20">
        <f t="shared" si="12"/>
        <v>93</v>
      </c>
      <c r="F98" s="20">
        <v>14</v>
      </c>
      <c r="G98" s="20">
        <v>61</v>
      </c>
      <c r="H98" s="20">
        <v>4</v>
      </c>
      <c r="I98" s="20">
        <v>17</v>
      </c>
      <c r="J98" s="20">
        <v>4</v>
      </c>
      <c r="K98" s="20">
        <v>15</v>
      </c>
    </row>
    <row r="99" spans="1:11" ht="14.25">
      <c r="A99" s="18">
        <v>5</v>
      </c>
      <c r="B99" s="19" t="s">
        <v>502</v>
      </c>
      <c r="C99" s="19"/>
      <c r="D99" s="20">
        <f t="shared" si="11"/>
        <v>10</v>
      </c>
      <c r="E99" s="20">
        <f t="shared" si="12"/>
        <v>36</v>
      </c>
      <c r="F99" s="20">
        <v>2</v>
      </c>
      <c r="G99" s="20">
        <v>8</v>
      </c>
      <c r="H99" s="20">
        <v>2</v>
      </c>
      <c r="I99" s="20">
        <v>8</v>
      </c>
      <c r="J99" s="20">
        <v>6</v>
      </c>
      <c r="K99" s="20">
        <v>20</v>
      </c>
    </row>
    <row r="100" spans="1:11" ht="14.25">
      <c r="A100" s="18">
        <v>6</v>
      </c>
      <c r="B100" s="19" t="s">
        <v>751</v>
      </c>
      <c r="C100" s="19"/>
      <c r="D100" s="20">
        <f t="shared" si="11"/>
        <v>10</v>
      </c>
      <c r="E100" s="20">
        <f t="shared" si="12"/>
        <v>41</v>
      </c>
      <c r="F100" s="20">
        <v>2</v>
      </c>
      <c r="G100" s="20">
        <v>8</v>
      </c>
      <c r="H100" s="20">
        <v>4</v>
      </c>
      <c r="I100" s="20">
        <v>17</v>
      </c>
      <c r="J100" s="20">
        <v>4</v>
      </c>
      <c r="K100" s="20">
        <v>16</v>
      </c>
    </row>
    <row r="101" spans="1:11" ht="14.25">
      <c r="A101" s="18">
        <v>7</v>
      </c>
      <c r="B101" s="19" t="s">
        <v>301</v>
      </c>
      <c r="C101" s="19"/>
      <c r="D101" s="20">
        <f t="shared" si="11"/>
        <v>40</v>
      </c>
      <c r="E101" s="20">
        <f t="shared" si="12"/>
        <v>154</v>
      </c>
      <c r="F101" s="20">
        <v>31</v>
      </c>
      <c r="G101" s="20">
        <v>114</v>
      </c>
      <c r="H101" s="20">
        <v>5</v>
      </c>
      <c r="I101" s="20">
        <v>24</v>
      </c>
      <c r="J101" s="20">
        <v>4</v>
      </c>
      <c r="K101" s="20">
        <v>16</v>
      </c>
    </row>
    <row r="102" spans="1:11" ht="14.25">
      <c r="A102" s="18">
        <v>8</v>
      </c>
      <c r="B102" s="19" t="s">
        <v>1727</v>
      </c>
      <c r="C102" s="19"/>
      <c r="D102" s="20">
        <f t="shared" si="11"/>
        <v>9</v>
      </c>
      <c r="E102" s="20">
        <f t="shared" si="12"/>
        <v>40</v>
      </c>
      <c r="F102" s="20">
        <v>2</v>
      </c>
      <c r="G102" s="20">
        <v>8</v>
      </c>
      <c r="H102" s="20">
        <v>4</v>
      </c>
      <c r="I102" s="20">
        <v>16</v>
      </c>
      <c r="J102" s="20">
        <v>3</v>
      </c>
      <c r="K102" s="20">
        <v>16</v>
      </c>
    </row>
    <row r="103" spans="1:11" ht="14.25">
      <c r="A103" s="18">
        <v>9</v>
      </c>
      <c r="B103" s="19" t="s">
        <v>749</v>
      </c>
      <c r="C103" s="19"/>
      <c r="D103" s="20">
        <f t="shared" si="11"/>
        <v>24</v>
      </c>
      <c r="E103" s="20">
        <f t="shared" si="12"/>
        <v>59</v>
      </c>
      <c r="F103" s="20">
        <v>2</v>
      </c>
      <c r="G103" s="20">
        <v>8</v>
      </c>
      <c r="H103" s="20">
        <v>10</v>
      </c>
      <c r="I103" s="20">
        <v>27</v>
      </c>
      <c r="J103" s="20">
        <v>12</v>
      </c>
      <c r="K103" s="20">
        <v>24</v>
      </c>
    </row>
    <row r="104" spans="1:11" ht="14.25">
      <c r="A104" s="18">
        <v>10</v>
      </c>
      <c r="B104" s="19" t="s">
        <v>1728</v>
      </c>
      <c r="C104" s="19"/>
      <c r="D104" s="20">
        <f t="shared" si="11"/>
        <v>14</v>
      </c>
      <c r="E104" s="20">
        <f t="shared" si="12"/>
        <v>46</v>
      </c>
      <c r="F104" s="20">
        <v>3</v>
      </c>
      <c r="G104" s="20">
        <v>12</v>
      </c>
      <c r="H104" s="20">
        <v>6</v>
      </c>
      <c r="I104" s="20">
        <v>18</v>
      </c>
      <c r="J104" s="20">
        <v>5</v>
      </c>
      <c r="K104" s="20">
        <v>16</v>
      </c>
    </row>
    <row r="105" spans="1:11" ht="14.25">
      <c r="A105" s="18">
        <v>11</v>
      </c>
      <c r="B105" s="19" t="s">
        <v>295</v>
      </c>
      <c r="C105" s="19"/>
      <c r="D105" s="20">
        <f t="shared" si="11"/>
        <v>19</v>
      </c>
      <c r="E105" s="20">
        <f t="shared" si="12"/>
        <v>86</v>
      </c>
      <c r="F105" s="20">
        <v>6</v>
      </c>
      <c r="G105" s="20">
        <v>23</v>
      </c>
      <c r="H105" s="20">
        <v>6</v>
      </c>
      <c r="I105" s="20">
        <v>30</v>
      </c>
      <c r="J105" s="20">
        <v>7</v>
      </c>
      <c r="K105" s="20">
        <v>33</v>
      </c>
    </row>
    <row r="106" spans="1:11" ht="14.25">
      <c r="A106" s="18">
        <v>12</v>
      </c>
      <c r="B106" s="19" t="s">
        <v>299</v>
      </c>
      <c r="C106" s="19"/>
      <c r="D106" s="20">
        <f t="shared" si="11"/>
        <v>11</v>
      </c>
      <c r="E106" s="20">
        <f t="shared" si="12"/>
        <v>41</v>
      </c>
      <c r="F106" s="20">
        <v>2</v>
      </c>
      <c r="G106" s="20">
        <v>9</v>
      </c>
      <c r="H106" s="20">
        <v>4</v>
      </c>
      <c r="I106" s="20">
        <v>17</v>
      </c>
      <c r="J106" s="20">
        <v>5</v>
      </c>
      <c r="K106" s="20">
        <v>15</v>
      </c>
    </row>
    <row r="107" spans="1:11" ht="14.25">
      <c r="A107" s="18" t="s">
        <v>99</v>
      </c>
      <c r="B107" s="19" t="s">
        <v>355</v>
      </c>
      <c r="C107" s="18"/>
      <c r="D107" s="20">
        <f aca="true" t="shared" si="13" ref="D107:K107">SUM(D108:D123)</f>
        <v>329</v>
      </c>
      <c r="E107" s="20">
        <f t="shared" si="13"/>
        <v>1411</v>
      </c>
      <c r="F107" s="20">
        <f t="shared" si="13"/>
        <v>174</v>
      </c>
      <c r="G107" s="20">
        <f t="shared" si="13"/>
        <v>804</v>
      </c>
      <c r="H107" s="20">
        <f t="shared" si="13"/>
        <v>64</v>
      </c>
      <c r="I107" s="20">
        <f t="shared" si="13"/>
        <v>312</v>
      </c>
      <c r="J107" s="20">
        <f t="shared" si="13"/>
        <v>91</v>
      </c>
      <c r="K107" s="20">
        <f t="shared" si="13"/>
        <v>295</v>
      </c>
    </row>
    <row r="108" spans="1:11" ht="14.25">
      <c r="A108" s="18">
        <v>1</v>
      </c>
      <c r="B108" s="19" t="s">
        <v>358</v>
      </c>
      <c r="C108" s="19"/>
      <c r="D108" s="20">
        <f aca="true" t="shared" si="14" ref="D108:D123">F108+H108+J108</f>
        <v>19</v>
      </c>
      <c r="E108" s="20">
        <f aca="true" t="shared" si="15" ref="E108:E123">G108+I108+K108</f>
        <v>96</v>
      </c>
      <c r="F108" s="20">
        <v>13</v>
      </c>
      <c r="G108" s="20">
        <v>71</v>
      </c>
      <c r="H108" s="20">
        <v>2</v>
      </c>
      <c r="I108" s="20">
        <v>11</v>
      </c>
      <c r="J108" s="20">
        <v>4</v>
      </c>
      <c r="K108" s="20">
        <v>14</v>
      </c>
    </row>
    <row r="109" spans="1:11" ht="14.25">
      <c r="A109" s="18">
        <v>2</v>
      </c>
      <c r="B109" s="19" t="s">
        <v>360</v>
      </c>
      <c r="C109" s="19"/>
      <c r="D109" s="20">
        <f t="shared" si="14"/>
        <v>9</v>
      </c>
      <c r="E109" s="20">
        <f t="shared" si="15"/>
        <v>34</v>
      </c>
      <c r="F109" s="20">
        <v>5</v>
      </c>
      <c r="G109" s="20">
        <v>20</v>
      </c>
      <c r="H109" s="20">
        <v>2</v>
      </c>
      <c r="I109" s="20">
        <v>8</v>
      </c>
      <c r="J109" s="20">
        <v>2</v>
      </c>
      <c r="K109" s="20">
        <v>6</v>
      </c>
    </row>
    <row r="110" spans="1:11" ht="14.25">
      <c r="A110" s="18">
        <v>3</v>
      </c>
      <c r="B110" s="19" t="s">
        <v>1729</v>
      </c>
      <c r="C110" s="19"/>
      <c r="D110" s="20">
        <f t="shared" si="14"/>
        <v>33</v>
      </c>
      <c r="E110" s="20">
        <f t="shared" si="15"/>
        <v>146</v>
      </c>
      <c r="F110" s="20">
        <v>18</v>
      </c>
      <c r="G110" s="20">
        <v>84</v>
      </c>
      <c r="H110" s="20">
        <v>5</v>
      </c>
      <c r="I110" s="20">
        <v>26</v>
      </c>
      <c r="J110" s="20">
        <v>10</v>
      </c>
      <c r="K110" s="20">
        <v>36</v>
      </c>
    </row>
    <row r="111" spans="1:11" ht="14.25">
      <c r="A111" s="18">
        <v>4</v>
      </c>
      <c r="B111" s="19" t="s">
        <v>564</v>
      </c>
      <c r="C111" s="19"/>
      <c r="D111" s="20">
        <f t="shared" si="14"/>
        <v>38</v>
      </c>
      <c r="E111" s="20">
        <f t="shared" si="15"/>
        <v>167</v>
      </c>
      <c r="F111" s="20">
        <v>23</v>
      </c>
      <c r="G111" s="20">
        <v>114</v>
      </c>
      <c r="H111" s="20">
        <v>9</v>
      </c>
      <c r="I111" s="20">
        <v>35</v>
      </c>
      <c r="J111" s="20">
        <v>6</v>
      </c>
      <c r="K111" s="20">
        <v>18</v>
      </c>
    </row>
    <row r="112" spans="1:11" ht="14.25">
      <c r="A112" s="18">
        <v>5</v>
      </c>
      <c r="B112" s="19" t="s">
        <v>893</v>
      </c>
      <c r="C112" s="19"/>
      <c r="D112" s="20">
        <f t="shared" si="14"/>
        <v>13</v>
      </c>
      <c r="E112" s="20">
        <f t="shared" si="15"/>
        <v>46</v>
      </c>
      <c r="F112" s="20">
        <v>9</v>
      </c>
      <c r="G112" s="20">
        <v>31</v>
      </c>
      <c r="H112" s="20">
        <v>2</v>
      </c>
      <c r="I112" s="20">
        <v>10</v>
      </c>
      <c r="J112" s="20">
        <v>2</v>
      </c>
      <c r="K112" s="20">
        <v>5</v>
      </c>
    </row>
    <row r="113" spans="1:11" ht="14.25">
      <c r="A113" s="18">
        <v>6</v>
      </c>
      <c r="B113" s="19" t="s">
        <v>897</v>
      </c>
      <c r="C113" s="19"/>
      <c r="D113" s="20">
        <f t="shared" si="14"/>
        <v>21</v>
      </c>
      <c r="E113" s="20">
        <f t="shared" si="15"/>
        <v>87</v>
      </c>
      <c r="F113" s="20">
        <v>10</v>
      </c>
      <c r="G113" s="20">
        <v>40</v>
      </c>
      <c r="H113" s="20">
        <v>5</v>
      </c>
      <c r="I113" s="20">
        <v>28</v>
      </c>
      <c r="J113" s="20">
        <v>6</v>
      </c>
      <c r="K113" s="20">
        <v>19</v>
      </c>
    </row>
    <row r="114" spans="1:11" ht="14.25">
      <c r="A114" s="18">
        <v>7</v>
      </c>
      <c r="B114" s="19" t="s">
        <v>1137</v>
      </c>
      <c r="C114" s="19"/>
      <c r="D114" s="20">
        <f t="shared" si="14"/>
        <v>19</v>
      </c>
      <c r="E114" s="20">
        <f t="shared" si="15"/>
        <v>80</v>
      </c>
      <c r="F114" s="20">
        <v>9</v>
      </c>
      <c r="G114" s="20">
        <v>39</v>
      </c>
      <c r="H114" s="20">
        <v>4</v>
      </c>
      <c r="I114" s="20">
        <v>21</v>
      </c>
      <c r="J114" s="20">
        <v>6</v>
      </c>
      <c r="K114" s="20">
        <v>20</v>
      </c>
    </row>
    <row r="115" spans="1:11" ht="14.25">
      <c r="A115" s="18">
        <v>8</v>
      </c>
      <c r="B115" s="19" t="s">
        <v>364</v>
      </c>
      <c r="C115" s="19"/>
      <c r="D115" s="20">
        <f t="shared" si="14"/>
        <v>37</v>
      </c>
      <c r="E115" s="20">
        <f t="shared" si="15"/>
        <v>168</v>
      </c>
      <c r="F115" s="20">
        <v>20</v>
      </c>
      <c r="G115" s="20">
        <v>90</v>
      </c>
      <c r="H115" s="20">
        <v>8</v>
      </c>
      <c r="I115" s="20">
        <v>43</v>
      </c>
      <c r="J115" s="20">
        <v>9</v>
      </c>
      <c r="K115" s="20">
        <v>35</v>
      </c>
    </row>
    <row r="116" spans="1:11" ht="14.25">
      <c r="A116" s="18">
        <v>9</v>
      </c>
      <c r="B116" s="19" t="s">
        <v>572</v>
      </c>
      <c r="C116" s="19"/>
      <c r="D116" s="20">
        <f t="shared" si="14"/>
        <v>8</v>
      </c>
      <c r="E116" s="20">
        <f t="shared" si="15"/>
        <v>35</v>
      </c>
      <c r="F116" s="20">
        <v>4</v>
      </c>
      <c r="G116" s="20">
        <v>19</v>
      </c>
      <c r="H116" s="20">
        <v>1</v>
      </c>
      <c r="I116" s="20">
        <v>5</v>
      </c>
      <c r="J116" s="20">
        <v>3</v>
      </c>
      <c r="K116" s="20">
        <v>11</v>
      </c>
    </row>
    <row r="117" spans="1:11" ht="14.25">
      <c r="A117" s="18">
        <v>10</v>
      </c>
      <c r="B117" s="19" t="s">
        <v>888</v>
      </c>
      <c r="C117" s="19"/>
      <c r="D117" s="20">
        <f t="shared" si="14"/>
        <v>17</v>
      </c>
      <c r="E117" s="20">
        <f t="shared" si="15"/>
        <v>64</v>
      </c>
      <c r="F117" s="20">
        <v>4</v>
      </c>
      <c r="G117" s="20">
        <v>16</v>
      </c>
      <c r="H117" s="20">
        <v>6</v>
      </c>
      <c r="I117" s="20">
        <v>27</v>
      </c>
      <c r="J117" s="20">
        <v>7</v>
      </c>
      <c r="K117" s="20">
        <v>21</v>
      </c>
    </row>
    <row r="118" spans="1:11" ht="14.25">
      <c r="A118" s="18">
        <v>11</v>
      </c>
      <c r="B118" s="19" t="s">
        <v>356</v>
      </c>
      <c r="C118" s="19"/>
      <c r="D118" s="20">
        <f t="shared" si="14"/>
        <v>25</v>
      </c>
      <c r="E118" s="20">
        <f t="shared" si="15"/>
        <v>132</v>
      </c>
      <c r="F118" s="20">
        <v>14</v>
      </c>
      <c r="G118" s="20">
        <v>75</v>
      </c>
      <c r="H118" s="20">
        <v>4</v>
      </c>
      <c r="I118" s="20">
        <v>26</v>
      </c>
      <c r="J118" s="20">
        <v>7</v>
      </c>
      <c r="K118" s="20">
        <v>31</v>
      </c>
    </row>
    <row r="119" spans="1:11" ht="14.25">
      <c r="A119" s="18">
        <v>12</v>
      </c>
      <c r="B119" s="19" t="s">
        <v>362</v>
      </c>
      <c r="C119" s="19"/>
      <c r="D119" s="20">
        <f t="shared" si="14"/>
        <v>23</v>
      </c>
      <c r="E119" s="20">
        <f t="shared" si="15"/>
        <v>105</v>
      </c>
      <c r="F119" s="20">
        <v>11</v>
      </c>
      <c r="G119" s="20">
        <v>57</v>
      </c>
      <c r="H119" s="20">
        <v>6</v>
      </c>
      <c r="I119" s="20">
        <v>27</v>
      </c>
      <c r="J119" s="20">
        <v>6</v>
      </c>
      <c r="K119" s="20">
        <v>21</v>
      </c>
    </row>
    <row r="120" spans="1:11" ht="14.25">
      <c r="A120" s="18">
        <v>13</v>
      </c>
      <c r="B120" s="19" t="s">
        <v>1139</v>
      </c>
      <c r="C120" s="19"/>
      <c r="D120" s="20">
        <f t="shared" si="14"/>
        <v>18</v>
      </c>
      <c r="E120" s="20">
        <f t="shared" si="15"/>
        <v>56</v>
      </c>
      <c r="F120" s="20">
        <v>7</v>
      </c>
      <c r="G120" s="20">
        <v>29</v>
      </c>
      <c r="H120" s="20">
        <v>3</v>
      </c>
      <c r="I120" s="20">
        <v>14</v>
      </c>
      <c r="J120" s="20">
        <v>8</v>
      </c>
      <c r="K120" s="20">
        <v>13</v>
      </c>
    </row>
    <row r="121" spans="1:11" ht="14.25">
      <c r="A121" s="18">
        <v>14</v>
      </c>
      <c r="B121" s="19" t="s">
        <v>570</v>
      </c>
      <c r="C121" s="19"/>
      <c r="D121" s="20">
        <f t="shared" si="14"/>
        <v>16</v>
      </c>
      <c r="E121" s="20">
        <f t="shared" si="15"/>
        <v>68</v>
      </c>
      <c r="F121" s="20">
        <v>6</v>
      </c>
      <c r="G121" s="20">
        <v>35</v>
      </c>
      <c r="H121" s="20">
        <v>4</v>
      </c>
      <c r="I121" s="20">
        <v>18</v>
      </c>
      <c r="J121" s="20">
        <v>6</v>
      </c>
      <c r="K121" s="20">
        <v>15</v>
      </c>
    </row>
    <row r="122" spans="1:11" ht="14.25">
      <c r="A122" s="18">
        <v>15</v>
      </c>
      <c r="B122" s="19" t="s">
        <v>895</v>
      </c>
      <c r="C122" s="19"/>
      <c r="D122" s="20">
        <f t="shared" si="14"/>
        <v>12</v>
      </c>
      <c r="E122" s="20">
        <f t="shared" si="15"/>
        <v>54</v>
      </c>
      <c r="F122" s="20">
        <v>7</v>
      </c>
      <c r="G122" s="20">
        <v>33</v>
      </c>
      <c r="H122" s="20">
        <v>2</v>
      </c>
      <c r="I122" s="20">
        <v>8</v>
      </c>
      <c r="J122" s="20">
        <v>3</v>
      </c>
      <c r="K122" s="20">
        <v>13</v>
      </c>
    </row>
    <row r="123" spans="1:11" ht="14.25">
      <c r="A123" s="18">
        <v>16</v>
      </c>
      <c r="B123" s="19" t="s">
        <v>890</v>
      </c>
      <c r="C123" s="19"/>
      <c r="D123" s="20">
        <f t="shared" si="14"/>
        <v>21</v>
      </c>
      <c r="E123" s="20">
        <f t="shared" si="15"/>
        <v>73</v>
      </c>
      <c r="F123" s="20">
        <v>14</v>
      </c>
      <c r="G123" s="20">
        <v>51</v>
      </c>
      <c r="H123" s="20">
        <v>1</v>
      </c>
      <c r="I123" s="20">
        <v>5</v>
      </c>
      <c r="J123" s="20">
        <v>6</v>
      </c>
      <c r="K123" s="20">
        <v>17</v>
      </c>
    </row>
    <row r="124" spans="1:11" ht="14.25">
      <c r="A124" s="18" t="s">
        <v>212</v>
      </c>
      <c r="B124" s="19" t="s">
        <v>213</v>
      </c>
      <c r="C124" s="18"/>
      <c r="D124" s="20">
        <f aca="true" t="shared" si="16" ref="D124:K124">SUM(D125:D145)</f>
        <v>773</v>
      </c>
      <c r="E124" s="20">
        <f t="shared" si="16"/>
        <v>2990</v>
      </c>
      <c r="F124" s="20">
        <f t="shared" si="16"/>
        <v>433</v>
      </c>
      <c r="G124" s="20">
        <f t="shared" si="16"/>
        <v>1724</v>
      </c>
      <c r="H124" s="20">
        <f t="shared" si="16"/>
        <v>168</v>
      </c>
      <c r="I124" s="20">
        <f t="shared" si="16"/>
        <v>644</v>
      </c>
      <c r="J124" s="20">
        <f t="shared" si="16"/>
        <v>172</v>
      </c>
      <c r="K124" s="20">
        <f t="shared" si="16"/>
        <v>622</v>
      </c>
    </row>
    <row r="125" spans="1:11" ht="14.25">
      <c r="A125" s="18">
        <v>1</v>
      </c>
      <c r="B125" s="19" t="s">
        <v>693</v>
      </c>
      <c r="C125" s="19"/>
      <c r="D125" s="20">
        <f aca="true" t="shared" si="17" ref="D125:D145">F125+H125+J125</f>
        <v>21</v>
      </c>
      <c r="E125" s="20">
        <f aca="true" t="shared" si="18" ref="E125:E145">G125+I125+K125</f>
        <v>73</v>
      </c>
      <c r="F125" s="20">
        <v>1</v>
      </c>
      <c r="G125" s="20">
        <v>3</v>
      </c>
      <c r="H125" s="20">
        <v>10</v>
      </c>
      <c r="I125" s="20">
        <v>37</v>
      </c>
      <c r="J125" s="20">
        <v>10</v>
      </c>
      <c r="K125" s="20">
        <v>33</v>
      </c>
    </row>
    <row r="126" spans="1:11" ht="14.25">
      <c r="A126" s="18">
        <v>2</v>
      </c>
      <c r="B126" s="19" t="s">
        <v>699</v>
      </c>
      <c r="C126" s="19"/>
      <c r="D126" s="20">
        <f t="shared" si="17"/>
        <v>16</v>
      </c>
      <c r="E126" s="20">
        <f t="shared" si="18"/>
        <v>62</v>
      </c>
      <c r="F126" s="20">
        <v>8</v>
      </c>
      <c r="G126" s="20">
        <v>27</v>
      </c>
      <c r="H126" s="20">
        <v>4</v>
      </c>
      <c r="I126" s="20">
        <v>19</v>
      </c>
      <c r="J126" s="20">
        <v>4</v>
      </c>
      <c r="K126" s="20">
        <v>16</v>
      </c>
    </row>
    <row r="127" spans="1:11" ht="14.25">
      <c r="A127" s="18">
        <v>3</v>
      </c>
      <c r="B127" s="19" t="s">
        <v>561</v>
      </c>
      <c r="C127" s="19"/>
      <c r="D127" s="20">
        <f t="shared" si="17"/>
        <v>19</v>
      </c>
      <c r="E127" s="20">
        <f t="shared" si="18"/>
        <v>89</v>
      </c>
      <c r="F127" s="20">
        <v>8</v>
      </c>
      <c r="G127" s="20">
        <v>35</v>
      </c>
      <c r="H127" s="20">
        <v>5</v>
      </c>
      <c r="I127" s="20">
        <v>25</v>
      </c>
      <c r="J127" s="20">
        <v>6</v>
      </c>
      <c r="K127" s="20">
        <v>29</v>
      </c>
    </row>
    <row r="128" spans="1:11" ht="14.25">
      <c r="A128" s="18">
        <v>4</v>
      </c>
      <c r="B128" s="19" t="s">
        <v>586</v>
      </c>
      <c r="C128" s="19"/>
      <c r="D128" s="20">
        <f t="shared" si="17"/>
        <v>113</v>
      </c>
      <c r="E128" s="20">
        <f t="shared" si="18"/>
        <v>461</v>
      </c>
      <c r="F128" s="20">
        <v>85</v>
      </c>
      <c r="G128" s="20">
        <v>324</v>
      </c>
      <c r="H128" s="20">
        <v>14</v>
      </c>
      <c r="I128" s="20">
        <v>68</v>
      </c>
      <c r="J128" s="20">
        <v>14</v>
      </c>
      <c r="K128" s="20">
        <v>69</v>
      </c>
    </row>
    <row r="129" spans="1:11" ht="14.25">
      <c r="A129" s="18">
        <v>5</v>
      </c>
      <c r="B129" s="19" t="s">
        <v>590</v>
      </c>
      <c r="C129" s="19"/>
      <c r="D129" s="20">
        <f t="shared" si="17"/>
        <v>45</v>
      </c>
      <c r="E129" s="20">
        <f t="shared" si="18"/>
        <v>162</v>
      </c>
      <c r="F129" s="20">
        <v>38</v>
      </c>
      <c r="G129" s="20">
        <v>130</v>
      </c>
      <c r="H129" s="20">
        <v>4</v>
      </c>
      <c r="I129" s="20">
        <v>17</v>
      </c>
      <c r="J129" s="20">
        <v>3</v>
      </c>
      <c r="K129" s="20">
        <v>15</v>
      </c>
    </row>
    <row r="130" spans="1:11" ht="14.25">
      <c r="A130" s="18">
        <v>6</v>
      </c>
      <c r="B130" s="19" t="s">
        <v>214</v>
      </c>
      <c r="C130" s="19"/>
      <c r="D130" s="20">
        <f t="shared" si="17"/>
        <v>61</v>
      </c>
      <c r="E130" s="20">
        <f t="shared" si="18"/>
        <v>224</v>
      </c>
      <c r="F130" s="20">
        <v>43</v>
      </c>
      <c r="G130" s="20">
        <v>156</v>
      </c>
      <c r="H130" s="20">
        <v>11</v>
      </c>
      <c r="I130" s="20">
        <v>36</v>
      </c>
      <c r="J130" s="20">
        <v>7</v>
      </c>
      <c r="K130" s="20">
        <v>32</v>
      </c>
    </row>
    <row r="131" spans="1:11" ht="14.25">
      <c r="A131" s="18">
        <v>7</v>
      </c>
      <c r="B131" s="19" t="s">
        <v>597</v>
      </c>
      <c r="C131" s="19"/>
      <c r="D131" s="20">
        <f t="shared" si="17"/>
        <v>24</v>
      </c>
      <c r="E131" s="20">
        <f t="shared" si="18"/>
        <v>96</v>
      </c>
      <c r="F131" s="20">
        <v>12</v>
      </c>
      <c r="G131" s="20">
        <v>58</v>
      </c>
      <c r="H131" s="20">
        <v>7</v>
      </c>
      <c r="I131" s="20">
        <v>21</v>
      </c>
      <c r="J131" s="20">
        <v>5</v>
      </c>
      <c r="K131" s="20">
        <v>17</v>
      </c>
    </row>
    <row r="132" spans="1:11" ht="14.25">
      <c r="A132" s="18">
        <v>8</v>
      </c>
      <c r="B132" s="19" t="s">
        <v>1047</v>
      </c>
      <c r="C132" s="19"/>
      <c r="D132" s="20">
        <f t="shared" si="17"/>
        <v>17</v>
      </c>
      <c r="E132" s="20">
        <f t="shared" si="18"/>
        <v>75</v>
      </c>
      <c r="F132" s="20">
        <v>1</v>
      </c>
      <c r="G132" s="20">
        <v>3</v>
      </c>
      <c r="H132" s="20">
        <v>8</v>
      </c>
      <c r="I132" s="20">
        <v>37</v>
      </c>
      <c r="J132" s="20">
        <v>8</v>
      </c>
      <c r="K132" s="20">
        <v>35</v>
      </c>
    </row>
    <row r="133" spans="1:11" ht="14.25">
      <c r="A133" s="18">
        <v>9</v>
      </c>
      <c r="B133" s="19" t="s">
        <v>1053</v>
      </c>
      <c r="C133" s="19"/>
      <c r="D133" s="20">
        <f t="shared" si="17"/>
        <v>32</v>
      </c>
      <c r="E133" s="20">
        <f t="shared" si="18"/>
        <v>109</v>
      </c>
      <c r="F133" s="20">
        <v>8</v>
      </c>
      <c r="G133" s="20">
        <v>35</v>
      </c>
      <c r="H133" s="20">
        <v>14</v>
      </c>
      <c r="I133" s="20">
        <v>39</v>
      </c>
      <c r="J133" s="20">
        <v>10</v>
      </c>
      <c r="K133" s="20">
        <v>35</v>
      </c>
    </row>
    <row r="134" spans="1:11" ht="14.25">
      <c r="A134" s="18">
        <v>10</v>
      </c>
      <c r="B134" s="19" t="s">
        <v>592</v>
      </c>
      <c r="C134" s="19"/>
      <c r="D134" s="20">
        <f t="shared" si="17"/>
        <v>52</v>
      </c>
      <c r="E134" s="20">
        <f t="shared" si="18"/>
        <v>205</v>
      </c>
      <c r="F134" s="20">
        <v>40</v>
      </c>
      <c r="G134" s="20">
        <v>163</v>
      </c>
      <c r="H134" s="20">
        <v>6</v>
      </c>
      <c r="I134" s="20">
        <v>22</v>
      </c>
      <c r="J134" s="20">
        <v>6</v>
      </c>
      <c r="K134" s="20">
        <v>20</v>
      </c>
    </row>
    <row r="135" spans="1:11" ht="14.25">
      <c r="A135" s="18">
        <v>11</v>
      </c>
      <c r="B135" s="19" t="s">
        <v>1730</v>
      </c>
      <c r="C135" s="19"/>
      <c r="D135" s="20">
        <f t="shared" si="17"/>
        <v>20</v>
      </c>
      <c r="E135" s="20">
        <f t="shared" si="18"/>
        <v>78</v>
      </c>
      <c r="F135" s="20">
        <v>7</v>
      </c>
      <c r="G135" s="20">
        <v>27</v>
      </c>
      <c r="H135" s="20">
        <v>6</v>
      </c>
      <c r="I135" s="20">
        <v>23</v>
      </c>
      <c r="J135" s="20">
        <v>7</v>
      </c>
      <c r="K135" s="20">
        <v>28</v>
      </c>
    </row>
    <row r="136" spans="1:11" ht="14.25">
      <c r="A136" s="18">
        <v>12</v>
      </c>
      <c r="B136" s="19" t="s">
        <v>223</v>
      </c>
      <c r="C136" s="19"/>
      <c r="D136" s="20">
        <f t="shared" si="17"/>
        <v>61</v>
      </c>
      <c r="E136" s="20">
        <f t="shared" si="18"/>
        <v>225</v>
      </c>
      <c r="F136" s="20">
        <v>44</v>
      </c>
      <c r="G136" s="20">
        <v>183</v>
      </c>
      <c r="H136" s="20">
        <v>7</v>
      </c>
      <c r="I136" s="20">
        <v>20</v>
      </c>
      <c r="J136" s="20">
        <v>10</v>
      </c>
      <c r="K136" s="20">
        <v>22</v>
      </c>
    </row>
    <row r="137" spans="1:11" ht="14.25">
      <c r="A137" s="18">
        <v>13</v>
      </c>
      <c r="B137" s="19" t="s">
        <v>599</v>
      </c>
      <c r="C137" s="19"/>
      <c r="D137" s="20">
        <f t="shared" si="17"/>
        <v>37</v>
      </c>
      <c r="E137" s="20">
        <f t="shared" si="18"/>
        <v>153</v>
      </c>
      <c r="F137" s="20">
        <v>21</v>
      </c>
      <c r="G137" s="20">
        <v>104</v>
      </c>
      <c r="H137" s="20">
        <v>7</v>
      </c>
      <c r="I137" s="20">
        <v>23</v>
      </c>
      <c r="J137" s="20">
        <v>9</v>
      </c>
      <c r="K137" s="20">
        <v>26</v>
      </c>
    </row>
    <row r="138" spans="1:11" ht="14.25">
      <c r="A138" s="18">
        <v>14</v>
      </c>
      <c r="B138" s="19" t="s">
        <v>1060</v>
      </c>
      <c r="C138" s="19"/>
      <c r="D138" s="20">
        <f t="shared" si="17"/>
        <v>35</v>
      </c>
      <c r="E138" s="20">
        <f t="shared" si="18"/>
        <v>115</v>
      </c>
      <c r="F138" s="20">
        <v>14</v>
      </c>
      <c r="G138" s="20">
        <v>45</v>
      </c>
      <c r="H138" s="20">
        <v>9</v>
      </c>
      <c r="I138" s="20">
        <v>36</v>
      </c>
      <c r="J138" s="20">
        <v>12</v>
      </c>
      <c r="K138" s="20">
        <v>34</v>
      </c>
    </row>
    <row r="139" spans="1:11" ht="14.25">
      <c r="A139" s="18">
        <v>15</v>
      </c>
      <c r="B139" s="19" t="s">
        <v>595</v>
      </c>
      <c r="C139" s="19"/>
      <c r="D139" s="20">
        <f t="shared" si="17"/>
        <v>23</v>
      </c>
      <c r="E139" s="20">
        <f t="shared" si="18"/>
        <v>78</v>
      </c>
      <c r="F139" s="20">
        <v>13</v>
      </c>
      <c r="G139" s="20">
        <v>46</v>
      </c>
      <c r="H139" s="20">
        <v>5</v>
      </c>
      <c r="I139" s="20">
        <v>16</v>
      </c>
      <c r="J139" s="20">
        <v>5</v>
      </c>
      <c r="K139" s="20">
        <v>16</v>
      </c>
    </row>
    <row r="140" spans="1:11" ht="14.25">
      <c r="A140" s="18">
        <v>16</v>
      </c>
      <c r="B140" s="19" t="s">
        <v>1731</v>
      </c>
      <c r="C140" s="19"/>
      <c r="D140" s="20">
        <f t="shared" si="17"/>
        <v>36</v>
      </c>
      <c r="E140" s="20">
        <f t="shared" si="18"/>
        <v>134</v>
      </c>
      <c r="F140" s="20">
        <v>11</v>
      </c>
      <c r="G140" s="20">
        <v>45</v>
      </c>
      <c r="H140" s="20">
        <v>11</v>
      </c>
      <c r="I140" s="20">
        <v>45</v>
      </c>
      <c r="J140" s="20">
        <v>14</v>
      </c>
      <c r="K140" s="20">
        <v>44</v>
      </c>
    </row>
    <row r="141" spans="1:11" ht="14.25">
      <c r="A141" s="18">
        <v>17</v>
      </c>
      <c r="B141" s="19" t="s">
        <v>1732</v>
      </c>
      <c r="C141" s="19"/>
      <c r="D141" s="20">
        <f t="shared" si="17"/>
        <v>22</v>
      </c>
      <c r="E141" s="20">
        <f t="shared" si="18"/>
        <v>73</v>
      </c>
      <c r="F141" s="20">
        <v>9</v>
      </c>
      <c r="G141" s="20">
        <v>27</v>
      </c>
      <c r="H141" s="20">
        <v>8</v>
      </c>
      <c r="I141" s="20">
        <v>24</v>
      </c>
      <c r="J141" s="20">
        <v>5</v>
      </c>
      <c r="K141" s="20">
        <v>22</v>
      </c>
    </row>
    <row r="142" spans="1:11" ht="14.25">
      <c r="A142" s="18">
        <v>18</v>
      </c>
      <c r="B142" s="19" t="s">
        <v>588</v>
      </c>
      <c r="C142" s="19"/>
      <c r="D142" s="20">
        <f t="shared" si="17"/>
        <v>32</v>
      </c>
      <c r="E142" s="20">
        <f t="shared" si="18"/>
        <v>138</v>
      </c>
      <c r="F142" s="20">
        <v>25</v>
      </c>
      <c r="G142" s="20">
        <v>105</v>
      </c>
      <c r="H142" s="20">
        <v>4</v>
      </c>
      <c r="I142" s="20">
        <v>17</v>
      </c>
      <c r="J142" s="20">
        <v>3</v>
      </c>
      <c r="K142" s="20">
        <v>16</v>
      </c>
    </row>
    <row r="143" spans="1:11" ht="14.25">
      <c r="A143" s="18">
        <v>19</v>
      </c>
      <c r="B143" s="19" t="s">
        <v>697</v>
      </c>
      <c r="C143" s="19"/>
      <c r="D143" s="20">
        <f t="shared" si="17"/>
        <v>24</v>
      </c>
      <c r="E143" s="20">
        <f t="shared" si="18"/>
        <v>91</v>
      </c>
      <c r="F143" s="20">
        <v>1</v>
      </c>
      <c r="G143" s="20">
        <v>3</v>
      </c>
      <c r="H143" s="20">
        <v>10</v>
      </c>
      <c r="I143" s="20">
        <v>45</v>
      </c>
      <c r="J143" s="20">
        <v>13</v>
      </c>
      <c r="K143" s="20">
        <v>43</v>
      </c>
    </row>
    <row r="144" spans="1:11" ht="14.25">
      <c r="A144" s="18">
        <v>20</v>
      </c>
      <c r="B144" s="19" t="s">
        <v>1733</v>
      </c>
      <c r="C144" s="19"/>
      <c r="D144" s="20">
        <f t="shared" si="17"/>
        <v>34</v>
      </c>
      <c r="E144" s="20">
        <f t="shared" si="18"/>
        <v>144</v>
      </c>
      <c r="F144" s="20">
        <v>10</v>
      </c>
      <c r="G144" s="20">
        <v>49</v>
      </c>
      <c r="H144" s="20">
        <v>12</v>
      </c>
      <c r="I144" s="20">
        <v>49</v>
      </c>
      <c r="J144" s="20">
        <v>12</v>
      </c>
      <c r="K144" s="20">
        <v>46</v>
      </c>
    </row>
    <row r="145" spans="1:11" ht="14.25">
      <c r="A145" s="18">
        <v>21</v>
      </c>
      <c r="B145" s="19" t="s">
        <v>1049</v>
      </c>
      <c r="C145" s="19"/>
      <c r="D145" s="20">
        <f t="shared" si="17"/>
        <v>49</v>
      </c>
      <c r="E145" s="20">
        <f t="shared" si="18"/>
        <v>205</v>
      </c>
      <c r="F145" s="20">
        <v>34</v>
      </c>
      <c r="G145" s="20">
        <v>156</v>
      </c>
      <c r="H145" s="20">
        <v>6</v>
      </c>
      <c r="I145" s="20">
        <v>25</v>
      </c>
      <c r="J145" s="20">
        <v>9</v>
      </c>
      <c r="K145" s="20">
        <v>24</v>
      </c>
    </row>
    <row r="146" spans="1:11" ht="14.25">
      <c r="A146" s="18" t="s">
        <v>225</v>
      </c>
      <c r="B146" s="19" t="s">
        <v>328</v>
      </c>
      <c r="C146" s="18"/>
      <c r="D146" s="20">
        <f aca="true" t="shared" si="19" ref="D146:K146">SUM(D147:D163)</f>
        <v>419</v>
      </c>
      <c r="E146" s="20">
        <f t="shared" si="19"/>
        <v>1500</v>
      </c>
      <c r="F146" s="20">
        <f t="shared" si="19"/>
        <v>198</v>
      </c>
      <c r="G146" s="20">
        <f t="shared" si="19"/>
        <v>798</v>
      </c>
      <c r="H146" s="20">
        <f t="shared" si="19"/>
        <v>95</v>
      </c>
      <c r="I146" s="20">
        <f t="shared" si="19"/>
        <v>363</v>
      </c>
      <c r="J146" s="20">
        <f t="shared" si="19"/>
        <v>126</v>
      </c>
      <c r="K146" s="20">
        <f t="shared" si="19"/>
        <v>339</v>
      </c>
    </row>
    <row r="147" spans="1:11" ht="14.25">
      <c r="A147" s="18">
        <v>1</v>
      </c>
      <c r="B147" s="19" t="s">
        <v>660</v>
      </c>
      <c r="C147" s="19"/>
      <c r="D147" s="20">
        <f aca="true" t="shared" si="20" ref="D147:D163">F147+H147+J147</f>
        <v>18</v>
      </c>
      <c r="E147" s="20">
        <f aca="true" t="shared" si="21" ref="E147:E163">G147+I147+K147</f>
        <v>64</v>
      </c>
      <c r="F147" s="20">
        <v>8</v>
      </c>
      <c r="G147" s="20">
        <v>28</v>
      </c>
      <c r="H147" s="20">
        <v>5</v>
      </c>
      <c r="I147" s="20">
        <v>19</v>
      </c>
      <c r="J147" s="20">
        <v>5</v>
      </c>
      <c r="K147" s="20">
        <v>17</v>
      </c>
    </row>
    <row r="148" spans="1:11" ht="14.25">
      <c r="A148" s="18">
        <v>2</v>
      </c>
      <c r="B148" s="19" t="s">
        <v>1040</v>
      </c>
      <c r="C148" s="19"/>
      <c r="D148" s="20">
        <f t="shared" si="20"/>
        <v>30</v>
      </c>
      <c r="E148" s="20">
        <f t="shared" si="21"/>
        <v>127</v>
      </c>
      <c r="F148" s="20">
        <v>12</v>
      </c>
      <c r="G148" s="20">
        <v>70</v>
      </c>
      <c r="H148" s="20">
        <v>7</v>
      </c>
      <c r="I148" s="20">
        <v>30</v>
      </c>
      <c r="J148" s="20">
        <v>11</v>
      </c>
      <c r="K148" s="20">
        <v>27</v>
      </c>
    </row>
    <row r="149" spans="1:11" ht="14.25">
      <c r="A149" s="18">
        <v>3</v>
      </c>
      <c r="B149" s="19" t="s">
        <v>544</v>
      </c>
      <c r="C149" s="19"/>
      <c r="D149" s="20">
        <f t="shared" si="20"/>
        <v>8</v>
      </c>
      <c r="E149" s="20">
        <f t="shared" si="21"/>
        <v>29</v>
      </c>
      <c r="F149" s="20">
        <v>4</v>
      </c>
      <c r="G149" s="20">
        <v>17</v>
      </c>
      <c r="H149" s="20">
        <v>2</v>
      </c>
      <c r="I149" s="20">
        <v>6</v>
      </c>
      <c r="J149" s="20">
        <v>2</v>
      </c>
      <c r="K149" s="20">
        <v>6</v>
      </c>
    </row>
    <row r="150" spans="1:11" ht="14.25">
      <c r="A150" s="18">
        <v>4</v>
      </c>
      <c r="B150" s="19" t="s">
        <v>276</v>
      </c>
      <c r="C150" s="19"/>
      <c r="D150" s="20">
        <f t="shared" si="20"/>
        <v>24</v>
      </c>
      <c r="E150" s="20">
        <f t="shared" si="21"/>
        <v>76</v>
      </c>
      <c r="F150" s="20">
        <v>13</v>
      </c>
      <c r="G150" s="20">
        <v>44</v>
      </c>
      <c r="H150" s="20">
        <v>4</v>
      </c>
      <c r="I150" s="20">
        <v>17</v>
      </c>
      <c r="J150" s="20">
        <v>7</v>
      </c>
      <c r="K150" s="20">
        <v>15</v>
      </c>
    </row>
    <row r="151" spans="1:11" ht="14.25">
      <c r="A151" s="18">
        <v>5</v>
      </c>
      <c r="B151" s="19" t="s">
        <v>340</v>
      </c>
      <c r="C151" s="19"/>
      <c r="D151" s="20">
        <f t="shared" si="20"/>
        <v>29</v>
      </c>
      <c r="E151" s="20">
        <f t="shared" si="21"/>
        <v>92</v>
      </c>
      <c r="F151" s="20">
        <v>14</v>
      </c>
      <c r="G151" s="20">
        <v>45</v>
      </c>
      <c r="H151" s="20">
        <v>6</v>
      </c>
      <c r="I151" s="20">
        <v>25</v>
      </c>
      <c r="J151" s="20">
        <v>9</v>
      </c>
      <c r="K151" s="20">
        <v>22</v>
      </c>
    </row>
    <row r="152" spans="1:11" ht="14.25">
      <c r="A152" s="18">
        <v>6</v>
      </c>
      <c r="B152" s="19" t="s">
        <v>540</v>
      </c>
      <c r="C152" s="19"/>
      <c r="D152" s="20">
        <f t="shared" si="20"/>
        <v>13</v>
      </c>
      <c r="E152" s="20">
        <f t="shared" si="21"/>
        <v>49</v>
      </c>
      <c r="F152" s="20">
        <v>6</v>
      </c>
      <c r="G152" s="20">
        <v>27</v>
      </c>
      <c r="H152" s="20">
        <v>2</v>
      </c>
      <c r="I152" s="20">
        <v>8</v>
      </c>
      <c r="J152" s="20">
        <v>5</v>
      </c>
      <c r="K152" s="20">
        <v>14</v>
      </c>
    </row>
    <row r="153" spans="1:11" ht="14.25">
      <c r="A153" s="18">
        <v>7</v>
      </c>
      <c r="B153" s="19" t="s">
        <v>1734</v>
      </c>
      <c r="C153" s="19"/>
      <c r="D153" s="20">
        <f t="shared" si="20"/>
        <v>30</v>
      </c>
      <c r="E153" s="20">
        <f t="shared" si="21"/>
        <v>89</v>
      </c>
      <c r="F153" s="20">
        <v>16</v>
      </c>
      <c r="G153" s="20">
        <v>51</v>
      </c>
      <c r="H153" s="20">
        <v>6</v>
      </c>
      <c r="I153" s="20">
        <v>20</v>
      </c>
      <c r="J153" s="20">
        <v>8</v>
      </c>
      <c r="K153" s="20">
        <v>18</v>
      </c>
    </row>
    <row r="154" spans="1:11" ht="14.25">
      <c r="A154" s="18">
        <v>8</v>
      </c>
      <c r="B154" s="19" t="s">
        <v>1735</v>
      </c>
      <c r="C154" s="19"/>
      <c r="D154" s="20">
        <f t="shared" si="20"/>
        <v>21</v>
      </c>
      <c r="E154" s="20">
        <f t="shared" si="21"/>
        <v>75</v>
      </c>
      <c r="F154" s="20">
        <v>9</v>
      </c>
      <c r="G154" s="20">
        <v>41</v>
      </c>
      <c r="H154" s="20">
        <v>6</v>
      </c>
      <c r="I154" s="20">
        <v>16</v>
      </c>
      <c r="J154" s="20">
        <v>6</v>
      </c>
      <c r="K154" s="20">
        <v>18</v>
      </c>
    </row>
    <row r="155" spans="1:11" ht="14.25">
      <c r="A155" s="18">
        <v>9</v>
      </c>
      <c r="B155" s="19" t="s">
        <v>546</v>
      </c>
      <c r="C155" s="19"/>
      <c r="D155" s="20">
        <f t="shared" si="20"/>
        <v>14</v>
      </c>
      <c r="E155" s="20">
        <f t="shared" si="21"/>
        <v>58</v>
      </c>
      <c r="F155" s="20">
        <v>8</v>
      </c>
      <c r="G155" s="20">
        <v>33</v>
      </c>
      <c r="H155" s="20">
        <v>3</v>
      </c>
      <c r="I155" s="20">
        <v>13</v>
      </c>
      <c r="J155" s="20">
        <v>3</v>
      </c>
      <c r="K155" s="20">
        <v>12</v>
      </c>
    </row>
    <row r="156" spans="1:11" ht="14.25">
      <c r="A156" s="18">
        <v>10</v>
      </c>
      <c r="B156" s="19" t="s">
        <v>1736</v>
      </c>
      <c r="C156" s="19"/>
      <c r="D156" s="20">
        <f t="shared" si="20"/>
        <v>14</v>
      </c>
      <c r="E156" s="20">
        <f t="shared" si="21"/>
        <v>38</v>
      </c>
      <c r="F156" s="20">
        <v>5</v>
      </c>
      <c r="G156" s="20">
        <v>19</v>
      </c>
      <c r="H156" s="20">
        <v>6</v>
      </c>
      <c r="I156" s="20">
        <v>12</v>
      </c>
      <c r="J156" s="20">
        <v>3</v>
      </c>
      <c r="K156" s="20">
        <v>7</v>
      </c>
    </row>
    <row r="157" spans="1:11" ht="14.25">
      <c r="A157" s="18">
        <v>11</v>
      </c>
      <c r="B157" s="19" t="s">
        <v>330</v>
      </c>
      <c r="C157" s="19"/>
      <c r="D157" s="20">
        <f t="shared" si="20"/>
        <v>37</v>
      </c>
      <c r="E157" s="20">
        <f t="shared" si="21"/>
        <v>128</v>
      </c>
      <c r="F157" s="20">
        <v>17</v>
      </c>
      <c r="G157" s="20">
        <v>66</v>
      </c>
      <c r="H157" s="20">
        <v>11</v>
      </c>
      <c r="I157" s="20">
        <v>32</v>
      </c>
      <c r="J157" s="20">
        <v>9</v>
      </c>
      <c r="K157" s="20">
        <v>30</v>
      </c>
    </row>
    <row r="158" spans="1:11" ht="14.25">
      <c r="A158" s="18">
        <v>12</v>
      </c>
      <c r="B158" s="19" t="s">
        <v>542</v>
      </c>
      <c r="C158" s="19"/>
      <c r="D158" s="20">
        <f t="shared" si="20"/>
        <v>17</v>
      </c>
      <c r="E158" s="20">
        <f t="shared" si="21"/>
        <v>75</v>
      </c>
      <c r="F158" s="20">
        <v>9</v>
      </c>
      <c r="G158" s="20">
        <v>44</v>
      </c>
      <c r="H158" s="20">
        <v>4</v>
      </c>
      <c r="I158" s="20">
        <v>23</v>
      </c>
      <c r="J158" s="20">
        <v>4</v>
      </c>
      <c r="K158" s="20">
        <v>8</v>
      </c>
    </row>
    <row r="159" spans="1:11" ht="14.25">
      <c r="A159" s="18">
        <v>13</v>
      </c>
      <c r="B159" s="19" t="s">
        <v>658</v>
      </c>
      <c r="C159" s="19"/>
      <c r="D159" s="20">
        <f t="shared" si="20"/>
        <v>36</v>
      </c>
      <c r="E159" s="20">
        <f t="shared" si="21"/>
        <v>144</v>
      </c>
      <c r="F159" s="20">
        <v>17</v>
      </c>
      <c r="G159" s="20">
        <v>75</v>
      </c>
      <c r="H159" s="20">
        <v>8</v>
      </c>
      <c r="I159" s="20">
        <v>36</v>
      </c>
      <c r="J159" s="20">
        <v>11</v>
      </c>
      <c r="K159" s="20">
        <v>33</v>
      </c>
    </row>
    <row r="160" spans="1:11" ht="14.25">
      <c r="A160" s="18">
        <v>14</v>
      </c>
      <c r="B160" s="19" t="s">
        <v>656</v>
      </c>
      <c r="C160" s="19"/>
      <c r="D160" s="20">
        <f t="shared" si="20"/>
        <v>36</v>
      </c>
      <c r="E160" s="20">
        <f t="shared" si="21"/>
        <v>137</v>
      </c>
      <c r="F160" s="20">
        <v>18</v>
      </c>
      <c r="G160" s="20">
        <v>71</v>
      </c>
      <c r="H160" s="20">
        <v>8</v>
      </c>
      <c r="I160" s="20">
        <v>33</v>
      </c>
      <c r="J160" s="20">
        <v>10</v>
      </c>
      <c r="K160" s="20">
        <v>33</v>
      </c>
    </row>
    <row r="161" spans="1:11" ht="14.25">
      <c r="A161" s="18">
        <v>15</v>
      </c>
      <c r="B161" s="19" t="s">
        <v>870</v>
      </c>
      <c r="C161" s="19"/>
      <c r="D161" s="20">
        <f t="shared" si="20"/>
        <v>50</v>
      </c>
      <c r="E161" s="20">
        <f t="shared" si="21"/>
        <v>163</v>
      </c>
      <c r="F161" s="20">
        <v>22</v>
      </c>
      <c r="G161" s="20">
        <v>84</v>
      </c>
      <c r="H161" s="20">
        <v>9</v>
      </c>
      <c r="I161" s="20">
        <v>36</v>
      </c>
      <c r="J161" s="20">
        <v>19</v>
      </c>
      <c r="K161" s="20">
        <v>43</v>
      </c>
    </row>
    <row r="162" spans="1:11" ht="14.25">
      <c r="A162" s="18">
        <v>16</v>
      </c>
      <c r="B162" s="19" t="s">
        <v>654</v>
      </c>
      <c r="C162" s="19"/>
      <c r="D162" s="20">
        <f t="shared" si="20"/>
        <v>16</v>
      </c>
      <c r="E162" s="20">
        <f t="shared" si="21"/>
        <v>63</v>
      </c>
      <c r="F162" s="20">
        <v>7</v>
      </c>
      <c r="G162" s="20">
        <v>35</v>
      </c>
      <c r="H162" s="20">
        <v>4</v>
      </c>
      <c r="I162" s="20">
        <v>14</v>
      </c>
      <c r="J162" s="20">
        <v>5</v>
      </c>
      <c r="K162" s="20">
        <v>14</v>
      </c>
    </row>
    <row r="163" spans="1:11" ht="14.25">
      <c r="A163" s="18">
        <v>17</v>
      </c>
      <c r="B163" s="19" t="s">
        <v>662</v>
      </c>
      <c r="C163" s="19"/>
      <c r="D163" s="20">
        <f t="shared" si="20"/>
        <v>26</v>
      </c>
      <c r="E163" s="20">
        <f t="shared" si="21"/>
        <v>93</v>
      </c>
      <c r="F163" s="20">
        <v>13</v>
      </c>
      <c r="G163" s="20">
        <v>48</v>
      </c>
      <c r="H163" s="20">
        <v>4</v>
      </c>
      <c r="I163" s="20">
        <v>23</v>
      </c>
      <c r="J163" s="20">
        <v>9</v>
      </c>
      <c r="K163" s="20">
        <v>22</v>
      </c>
    </row>
    <row r="164" spans="1:11" ht="14.25">
      <c r="A164" s="18" t="s">
        <v>244</v>
      </c>
      <c r="B164" s="19" t="s">
        <v>226</v>
      </c>
      <c r="C164" s="18"/>
      <c r="D164" s="20">
        <f aca="true" t="shared" si="22" ref="D164:K164">SUM(D165:D189)</f>
        <v>896</v>
      </c>
      <c r="E164" s="20">
        <f t="shared" si="22"/>
        <v>3428</v>
      </c>
      <c r="F164" s="20">
        <f t="shared" si="22"/>
        <v>564</v>
      </c>
      <c r="G164" s="20">
        <f t="shared" si="22"/>
        <v>2315</v>
      </c>
      <c r="H164" s="20">
        <f t="shared" si="22"/>
        <v>151</v>
      </c>
      <c r="I164" s="20">
        <f t="shared" si="22"/>
        <v>591</v>
      </c>
      <c r="J164" s="20">
        <f t="shared" si="22"/>
        <v>181</v>
      </c>
      <c r="K164" s="20">
        <f t="shared" si="22"/>
        <v>522</v>
      </c>
    </row>
    <row r="165" spans="1:11" ht="14.25">
      <c r="A165" s="18">
        <v>1</v>
      </c>
      <c r="B165" s="19" t="s">
        <v>1126</v>
      </c>
      <c r="C165" s="19"/>
      <c r="D165" s="20">
        <f aca="true" t="shared" si="23" ref="D165:D189">F165+H165+J165</f>
        <v>26</v>
      </c>
      <c r="E165" s="20">
        <f aca="true" t="shared" si="24" ref="E165:E189">G165+I165+K165</f>
        <v>100</v>
      </c>
      <c r="F165" s="20">
        <v>16</v>
      </c>
      <c r="G165" s="20">
        <v>65</v>
      </c>
      <c r="H165" s="20">
        <v>5</v>
      </c>
      <c r="I165" s="20">
        <v>20</v>
      </c>
      <c r="J165" s="20">
        <v>5</v>
      </c>
      <c r="K165" s="20">
        <v>15</v>
      </c>
    </row>
    <row r="166" spans="1:11" ht="14.25">
      <c r="A166" s="18">
        <v>2</v>
      </c>
      <c r="B166" s="19" t="s">
        <v>236</v>
      </c>
      <c r="C166" s="19"/>
      <c r="D166" s="20">
        <f t="shared" si="23"/>
        <v>33</v>
      </c>
      <c r="E166" s="20">
        <f t="shared" si="24"/>
        <v>109</v>
      </c>
      <c r="F166" s="20">
        <v>22</v>
      </c>
      <c r="G166" s="20">
        <v>78</v>
      </c>
      <c r="H166" s="20">
        <v>6</v>
      </c>
      <c r="I166" s="20">
        <v>16</v>
      </c>
      <c r="J166" s="20">
        <v>5</v>
      </c>
      <c r="K166" s="20">
        <v>15</v>
      </c>
    </row>
    <row r="167" spans="1:11" ht="14.25">
      <c r="A167" s="18">
        <v>3</v>
      </c>
      <c r="B167" s="19" t="s">
        <v>836</v>
      </c>
      <c r="C167" s="19"/>
      <c r="D167" s="20">
        <f t="shared" si="23"/>
        <v>9</v>
      </c>
      <c r="E167" s="20">
        <f t="shared" si="24"/>
        <v>34</v>
      </c>
      <c r="F167" s="20">
        <v>5</v>
      </c>
      <c r="G167" s="20">
        <v>15</v>
      </c>
      <c r="H167" s="20">
        <v>2</v>
      </c>
      <c r="I167" s="20">
        <v>11</v>
      </c>
      <c r="J167" s="20">
        <v>2</v>
      </c>
      <c r="K167" s="20">
        <v>8</v>
      </c>
    </row>
    <row r="168" spans="1:11" ht="14.25">
      <c r="A168" s="18">
        <v>4</v>
      </c>
      <c r="B168" s="19" t="s">
        <v>434</v>
      </c>
      <c r="C168" s="19"/>
      <c r="D168" s="20">
        <f t="shared" si="23"/>
        <v>25</v>
      </c>
      <c r="E168" s="20">
        <f t="shared" si="24"/>
        <v>85</v>
      </c>
      <c r="F168" s="20">
        <v>11</v>
      </c>
      <c r="G168" s="20">
        <v>45</v>
      </c>
      <c r="H168" s="20">
        <v>7</v>
      </c>
      <c r="I168" s="20">
        <v>21</v>
      </c>
      <c r="J168" s="20">
        <v>7</v>
      </c>
      <c r="K168" s="20">
        <v>19</v>
      </c>
    </row>
    <row r="169" spans="1:11" ht="14.25">
      <c r="A169" s="18">
        <v>5</v>
      </c>
      <c r="B169" s="19" t="s">
        <v>227</v>
      </c>
      <c r="C169" s="19"/>
      <c r="D169" s="20">
        <f t="shared" si="23"/>
        <v>77</v>
      </c>
      <c r="E169" s="20">
        <f t="shared" si="24"/>
        <v>293</v>
      </c>
      <c r="F169" s="20">
        <v>67</v>
      </c>
      <c r="G169" s="20">
        <v>253</v>
      </c>
      <c r="H169" s="20">
        <v>6</v>
      </c>
      <c r="I169" s="20">
        <v>27</v>
      </c>
      <c r="J169" s="20">
        <v>4</v>
      </c>
      <c r="K169" s="20">
        <v>13</v>
      </c>
    </row>
    <row r="170" spans="1:11" ht="14.25">
      <c r="A170" s="18">
        <v>6</v>
      </c>
      <c r="B170" s="19" t="s">
        <v>241</v>
      </c>
      <c r="C170" s="19"/>
      <c r="D170" s="20">
        <f t="shared" si="23"/>
        <v>61</v>
      </c>
      <c r="E170" s="20">
        <f t="shared" si="24"/>
        <v>217</v>
      </c>
      <c r="F170" s="20">
        <v>48</v>
      </c>
      <c r="G170" s="20">
        <v>184</v>
      </c>
      <c r="H170" s="20">
        <v>6</v>
      </c>
      <c r="I170" s="20">
        <v>18</v>
      </c>
      <c r="J170" s="20">
        <v>7</v>
      </c>
      <c r="K170" s="20">
        <v>15</v>
      </c>
    </row>
    <row r="171" spans="1:11" ht="14.25">
      <c r="A171" s="18">
        <v>7</v>
      </c>
      <c r="B171" s="19" t="s">
        <v>1737</v>
      </c>
      <c r="C171" s="19"/>
      <c r="D171" s="20">
        <f t="shared" si="23"/>
        <v>29</v>
      </c>
      <c r="E171" s="20">
        <f t="shared" si="24"/>
        <v>97</v>
      </c>
      <c r="F171" s="20">
        <v>11</v>
      </c>
      <c r="G171" s="20">
        <v>47</v>
      </c>
      <c r="H171" s="20">
        <v>9</v>
      </c>
      <c r="I171" s="20">
        <v>28</v>
      </c>
      <c r="J171" s="20">
        <v>9</v>
      </c>
      <c r="K171" s="20">
        <v>22</v>
      </c>
    </row>
    <row r="172" spans="1:11" ht="14.25">
      <c r="A172" s="18">
        <v>8</v>
      </c>
      <c r="B172" s="19" t="s">
        <v>430</v>
      </c>
      <c r="C172" s="19"/>
      <c r="D172" s="20">
        <f t="shared" si="23"/>
        <v>17</v>
      </c>
      <c r="E172" s="20">
        <f t="shared" si="24"/>
        <v>59</v>
      </c>
      <c r="F172" s="20">
        <v>9</v>
      </c>
      <c r="G172" s="20">
        <v>33</v>
      </c>
      <c r="H172" s="20">
        <v>5</v>
      </c>
      <c r="I172" s="20">
        <v>17</v>
      </c>
      <c r="J172" s="20">
        <v>3</v>
      </c>
      <c r="K172" s="20">
        <v>9</v>
      </c>
    </row>
    <row r="173" spans="1:11" ht="14.25">
      <c r="A173" s="18">
        <v>9</v>
      </c>
      <c r="B173" s="19" t="s">
        <v>834</v>
      </c>
      <c r="C173" s="19"/>
      <c r="D173" s="20">
        <f t="shared" si="23"/>
        <v>14</v>
      </c>
      <c r="E173" s="20">
        <f t="shared" si="24"/>
        <v>41</v>
      </c>
      <c r="F173" s="20">
        <v>7</v>
      </c>
      <c r="G173" s="20">
        <v>21</v>
      </c>
      <c r="H173" s="20">
        <v>4</v>
      </c>
      <c r="I173" s="20">
        <v>11</v>
      </c>
      <c r="J173" s="20">
        <v>3</v>
      </c>
      <c r="K173" s="20">
        <v>9</v>
      </c>
    </row>
    <row r="174" spans="1:11" ht="14.25">
      <c r="A174" s="18">
        <v>10</v>
      </c>
      <c r="B174" s="19" t="s">
        <v>1738</v>
      </c>
      <c r="C174" s="19"/>
      <c r="D174" s="20">
        <f t="shared" si="23"/>
        <v>62</v>
      </c>
      <c r="E174" s="20">
        <f t="shared" si="24"/>
        <v>202</v>
      </c>
      <c r="F174" s="20">
        <v>31</v>
      </c>
      <c r="G174" s="20">
        <v>112</v>
      </c>
      <c r="H174" s="20">
        <v>10</v>
      </c>
      <c r="I174" s="20">
        <v>38</v>
      </c>
      <c r="J174" s="20">
        <v>21</v>
      </c>
      <c r="K174" s="20">
        <v>52</v>
      </c>
    </row>
    <row r="175" spans="1:11" ht="14.25">
      <c r="A175" s="18">
        <v>11</v>
      </c>
      <c r="B175" s="19" t="s">
        <v>1366</v>
      </c>
      <c r="C175" s="19"/>
      <c r="D175" s="20">
        <f t="shared" si="23"/>
        <v>111</v>
      </c>
      <c r="E175" s="20">
        <f t="shared" si="24"/>
        <v>512</v>
      </c>
      <c r="F175" s="20">
        <v>87</v>
      </c>
      <c r="G175" s="20">
        <v>412</v>
      </c>
      <c r="H175" s="20">
        <v>11</v>
      </c>
      <c r="I175" s="20">
        <v>55</v>
      </c>
      <c r="J175" s="20">
        <v>13</v>
      </c>
      <c r="K175" s="20">
        <v>45</v>
      </c>
    </row>
    <row r="176" spans="1:11" ht="14.25">
      <c r="A176" s="18">
        <v>12</v>
      </c>
      <c r="B176" s="19" t="s">
        <v>846</v>
      </c>
      <c r="C176" s="19"/>
      <c r="D176" s="20">
        <f t="shared" si="23"/>
        <v>14</v>
      </c>
      <c r="E176" s="20">
        <f t="shared" si="24"/>
        <v>45</v>
      </c>
      <c r="F176" s="20">
        <v>5</v>
      </c>
      <c r="G176" s="20">
        <v>24</v>
      </c>
      <c r="H176" s="20">
        <v>3</v>
      </c>
      <c r="I176" s="20">
        <v>12</v>
      </c>
      <c r="J176" s="20">
        <v>6</v>
      </c>
      <c r="K176" s="20">
        <v>9</v>
      </c>
    </row>
    <row r="177" spans="1:11" ht="14.25">
      <c r="A177" s="18">
        <v>13</v>
      </c>
      <c r="B177" s="19" t="s">
        <v>231</v>
      </c>
      <c r="C177" s="19"/>
      <c r="D177" s="20">
        <f t="shared" si="23"/>
        <v>41</v>
      </c>
      <c r="E177" s="20">
        <f t="shared" si="24"/>
        <v>172</v>
      </c>
      <c r="F177" s="20">
        <v>31</v>
      </c>
      <c r="G177" s="20">
        <v>140</v>
      </c>
      <c r="H177" s="20">
        <v>4</v>
      </c>
      <c r="I177" s="20">
        <v>17</v>
      </c>
      <c r="J177" s="20">
        <v>6</v>
      </c>
      <c r="K177" s="20">
        <v>15</v>
      </c>
    </row>
    <row r="178" spans="1:11" ht="14.25">
      <c r="A178" s="18">
        <v>14</v>
      </c>
      <c r="B178" s="19" t="s">
        <v>838</v>
      </c>
      <c r="C178" s="19"/>
      <c r="D178" s="20">
        <f t="shared" si="23"/>
        <v>25</v>
      </c>
      <c r="E178" s="20">
        <f t="shared" si="24"/>
        <v>111</v>
      </c>
      <c r="F178" s="20">
        <v>15</v>
      </c>
      <c r="G178" s="20">
        <v>58</v>
      </c>
      <c r="H178" s="20">
        <v>6</v>
      </c>
      <c r="I178" s="20">
        <v>31</v>
      </c>
      <c r="J178" s="20">
        <v>4</v>
      </c>
      <c r="K178" s="20">
        <v>22</v>
      </c>
    </row>
    <row r="179" spans="1:11" ht="14.25">
      <c r="A179" s="18">
        <v>15</v>
      </c>
      <c r="B179" s="19" t="s">
        <v>842</v>
      </c>
      <c r="C179" s="19"/>
      <c r="D179" s="20">
        <f t="shared" si="23"/>
        <v>27</v>
      </c>
      <c r="E179" s="20">
        <f t="shared" si="24"/>
        <v>113</v>
      </c>
      <c r="F179" s="20">
        <v>12</v>
      </c>
      <c r="G179" s="20">
        <v>56</v>
      </c>
      <c r="H179" s="20">
        <v>8</v>
      </c>
      <c r="I179" s="20">
        <v>32</v>
      </c>
      <c r="J179" s="20">
        <v>7</v>
      </c>
      <c r="K179" s="20">
        <v>25</v>
      </c>
    </row>
    <row r="180" spans="1:11" ht="14.25">
      <c r="A180" s="18">
        <v>16</v>
      </c>
      <c r="B180" s="19" t="s">
        <v>432</v>
      </c>
      <c r="C180" s="19"/>
      <c r="D180" s="20">
        <f t="shared" si="23"/>
        <v>16</v>
      </c>
      <c r="E180" s="20">
        <f t="shared" si="24"/>
        <v>77</v>
      </c>
      <c r="F180" s="20">
        <v>7</v>
      </c>
      <c r="G180" s="20">
        <v>38</v>
      </c>
      <c r="H180" s="20">
        <v>5</v>
      </c>
      <c r="I180" s="20">
        <v>27</v>
      </c>
      <c r="J180" s="20">
        <v>4</v>
      </c>
      <c r="K180" s="20">
        <v>12</v>
      </c>
    </row>
    <row r="181" spans="1:11" ht="14.25">
      <c r="A181" s="18">
        <v>17</v>
      </c>
      <c r="B181" s="19" t="s">
        <v>832</v>
      </c>
      <c r="C181" s="19"/>
      <c r="D181" s="20">
        <f t="shared" si="23"/>
        <v>47</v>
      </c>
      <c r="E181" s="20">
        <f t="shared" si="24"/>
        <v>190</v>
      </c>
      <c r="F181" s="20">
        <v>37</v>
      </c>
      <c r="G181" s="20">
        <v>154</v>
      </c>
      <c r="H181" s="20">
        <v>4</v>
      </c>
      <c r="I181" s="20">
        <v>20</v>
      </c>
      <c r="J181" s="20">
        <v>6</v>
      </c>
      <c r="K181" s="20">
        <v>16</v>
      </c>
    </row>
    <row r="182" spans="1:11" ht="14.25">
      <c r="A182" s="18">
        <v>18</v>
      </c>
      <c r="B182" s="19" t="s">
        <v>1125</v>
      </c>
      <c r="C182" s="19"/>
      <c r="D182" s="20">
        <f t="shared" si="23"/>
        <v>18</v>
      </c>
      <c r="E182" s="20">
        <f t="shared" si="24"/>
        <v>73</v>
      </c>
      <c r="F182" s="20">
        <v>9</v>
      </c>
      <c r="G182" s="20">
        <v>36</v>
      </c>
      <c r="H182" s="20">
        <v>4</v>
      </c>
      <c r="I182" s="20">
        <v>20</v>
      </c>
      <c r="J182" s="20">
        <v>5</v>
      </c>
      <c r="K182" s="20">
        <v>17</v>
      </c>
    </row>
    <row r="183" spans="1:11" ht="14.25">
      <c r="A183" s="18">
        <v>19</v>
      </c>
      <c r="B183" s="19" t="s">
        <v>1739</v>
      </c>
      <c r="C183" s="19"/>
      <c r="D183" s="20">
        <f t="shared" si="23"/>
        <v>20</v>
      </c>
      <c r="E183" s="20">
        <f t="shared" si="24"/>
        <v>94</v>
      </c>
      <c r="F183" s="20">
        <v>7</v>
      </c>
      <c r="G183" s="20">
        <v>40</v>
      </c>
      <c r="H183" s="20">
        <v>6</v>
      </c>
      <c r="I183" s="20">
        <v>31</v>
      </c>
      <c r="J183" s="20">
        <v>7</v>
      </c>
      <c r="K183" s="20">
        <v>23</v>
      </c>
    </row>
    <row r="184" spans="1:11" ht="14.25">
      <c r="A184" s="18">
        <v>20</v>
      </c>
      <c r="B184" s="19" t="s">
        <v>1740</v>
      </c>
      <c r="C184" s="19"/>
      <c r="D184" s="20">
        <f t="shared" si="23"/>
        <v>45</v>
      </c>
      <c r="E184" s="20">
        <f t="shared" si="24"/>
        <v>166</v>
      </c>
      <c r="F184" s="20">
        <v>20</v>
      </c>
      <c r="G184" s="20">
        <v>92</v>
      </c>
      <c r="H184" s="20">
        <v>12</v>
      </c>
      <c r="I184" s="20">
        <v>38</v>
      </c>
      <c r="J184" s="20">
        <v>13</v>
      </c>
      <c r="K184" s="20">
        <v>36</v>
      </c>
    </row>
    <row r="185" spans="1:11" ht="14.25">
      <c r="A185" s="18">
        <v>21</v>
      </c>
      <c r="B185" s="19" t="s">
        <v>238</v>
      </c>
      <c r="C185" s="19"/>
      <c r="D185" s="20">
        <f t="shared" si="23"/>
        <v>44</v>
      </c>
      <c r="E185" s="20">
        <f t="shared" si="24"/>
        <v>157</v>
      </c>
      <c r="F185" s="20">
        <v>35</v>
      </c>
      <c r="G185" s="20">
        <v>130</v>
      </c>
      <c r="H185" s="20">
        <v>3</v>
      </c>
      <c r="I185" s="20">
        <v>15</v>
      </c>
      <c r="J185" s="20">
        <v>6</v>
      </c>
      <c r="K185" s="20">
        <v>12</v>
      </c>
    </row>
    <row r="186" spans="1:11" ht="14.25">
      <c r="A186" s="18">
        <v>22</v>
      </c>
      <c r="B186" s="19" t="s">
        <v>840</v>
      </c>
      <c r="C186" s="19"/>
      <c r="D186" s="20">
        <f t="shared" si="23"/>
        <v>26</v>
      </c>
      <c r="E186" s="20">
        <f t="shared" si="24"/>
        <v>81</v>
      </c>
      <c r="F186" s="20">
        <v>11</v>
      </c>
      <c r="G186" s="20">
        <v>41</v>
      </c>
      <c r="H186" s="20">
        <v>7</v>
      </c>
      <c r="I186" s="20">
        <v>21</v>
      </c>
      <c r="J186" s="20">
        <v>8</v>
      </c>
      <c r="K186" s="20">
        <v>19</v>
      </c>
    </row>
    <row r="187" spans="1:11" ht="14.25">
      <c r="A187" s="18">
        <v>23</v>
      </c>
      <c r="B187" s="19" t="s">
        <v>233</v>
      </c>
      <c r="C187" s="19"/>
      <c r="D187" s="20">
        <f t="shared" si="23"/>
        <v>75</v>
      </c>
      <c r="E187" s="20">
        <f t="shared" si="24"/>
        <v>282</v>
      </c>
      <c r="F187" s="20">
        <v>45</v>
      </c>
      <c r="G187" s="20">
        <v>174</v>
      </c>
      <c r="H187" s="20">
        <v>10</v>
      </c>
      <c r="I187" s="20">
        <v>37</v>
      </c>
      <c r="J187" s="20">
        <v>20</v>
      </c>
      <c r="K187" s="20">
        <v>71</v>
      </c>
    </row>
    <row r="188" spans="1:11" ht="14.25">
      <c r="A188" s="18">
        <v>24</v>
      </c>
      <c r="B188" s="19" t="s">
        <v>848</v>
      </c>
      <c r="C188" s="19"/>
      <c r="D188" s="20">
        <f t="shared" si="23"/>
        <v>13</v>
      </c>
      <c r="E188" s="20">
        <f t="shared" si="24"/>
        <v>51</v>
      </c>
      <c r="F188" s="20">
        <v>7</v>
      </c>
      <c r="G188" s="20">
        <v>31</v>
      </c>
      <c r="H188" s="20">
        <v>3</v>
      </c>
      <c r="I188" s="20">
        <v>11</v>
      </c>
      <c r="J188" s="20">
        <v>3</v>
      </c>
      <c r="K188" s="20">
        <v>9</v>
      </c>
    </row>
    <row r="189" spans="1:11" ht="14.25">
      <c r="A189" s="18">
        <v>25</v>
      </c>
      <c r="B189" s="19" t="s">
        <v>844</v>
      </c>
      <c r="C189" s="19"/>
      <c r="D189" s="20">
        <f t="shared" si="23"/>
        <v>21</v>
      </c>
      <c r="E189" s="20">
        <f t="shared" si="24"/>
        <v>67</v>
      </c>
      <c r="F189" s="20">
        <v>9</v>
      </c>
      <c r="G189" s="20">
        <v>36</v>
      </c>
      <c r="H189" s="20">
        <v>5</v>
      </c>
      <c r="I189" s="20">
        <v>17</v>
      </c>
      <c r="J189" s="20">
        <v>7</v>
      </c>
      <c r="K189" s="20">
        <v>14</v>
      </c>
    </row>
    <row r="190" spans="1:11" ht="14.25">
      <c r="A190" s="18" t="s">
        <v>252</v>
      </c>
      <c r="B190" s="19" t="s">
        <v>1009</v>
      </c>
      <c r="C190" s="18"/>
      <c r="D190" s="20">
        <f aca="true" t="shared" si="25" ref="D190:K190">SUM(D191:D193)</f>
        <v>55</v>
      </c>
      <c r="E190" s="20">
        <f t="shared" si="25"/>
        <v>189</v>
      </c>
      <c r="F190" s="20">
        <f t="shared" si="25"/>
        <v>37</v>
      </c>
      <c r="G190" s="20">
        <f t="shared" si="25"/>
        <v>120</v>
      </c>
      <c r="H190" s="20">
        <f t="shared" si="25"/>
        <v>9</v>
      </c>
      <c r="I190" s="20">
        <f t="shared" si="25"/>
        <v>39</v>
      </c>
      <c r="J190" s="20">
        <f t="shared" si="25"/>
        <v>9</v>
      </c>
      <c r="K190" s="20">
        <f t="shared" si="25"/>
        <v>30</v>
      </c>
    </row>
    <row r="191" spans="1:11" ht="14.25">
      <c r="A191" s="18">
        <v>1</v>
      </c>
      <c r="B191" s="19" t="s">
        <v>1741</v>
      </c>
      <c r="C191" s="19"/>
      <c r="D191" s="20">
        <f aca="true" t="shared" si="26" ref="D191:E193">F191+H191+J191</f>
        <v>12</v>
      </c>
      <c r="E191" s="20">
        <f t="shared" si="26"/>
        <v>46</v>
      </c>
      <c r="F191" s="20">
        <v>6</v>
      </c>
      <c r="G191" s="20">
        <v>22</v>
      </c>
      <c r="H191" s="20">
        <v>3</v>
      </c>
      <c r="I191" s="20">
        <v>14</v>
      </c>
      <c r="J191" s="20">
        <v>3</v>
      </c>
      <c r="K191" s="20">
        <v>10</v>
      </c>
    </row>
    <row r="192" spans="1:11" ht="14.25">
      <c r="A192" s="18">
        <v>2</v>
      </c>
      <c r="B192" s="19" t="s">
        <v>382</v>
      </c>
      <c r="C192" s="19"/>
      <c r="D192" s="20">
        <f t="shared" si="26"/>
        <v>27</v>
      </c>
      <c r="E192" s="20">
        <f t="shared" si="26"/>
        <v>93</v>
      </c>
      <c r="F192" s="20">
        <v>23</v>
      </c>
      <c r="G192" s="20">
        <v>76</v>
      </c>
      <c r="H192" s="20">
        <v>2</v>
      </c>
      <c r="I192" s="20">
        <v>10</v>
      </c>
      <c r="J192" s="20">
        <v>2</v>
      </c>
      <c r="K192" s="20">
        <v>7</v>
      </c>
    </row>
    <row r="193" spans="1:11" ht="14.25">
      <c r="A193" s="18">
        <v>3</v>
      </c>
      <c r="B193" s="19" t="s">
        <v>1213</v>
      </c>
      <c r="C193" s="19"/>
      <c r="D193" s="20">
        <f t="shared" si="26"/>
        <v>16</v>
      </c>
      <c r="E193" s="20">
        <f t="shared" si="26"/>
        <v>50</v>
      </c>
      <c r="F193" s="20">
        <v>8</v>
      </c>
      <c r="G193" s="20">
        <v>22</v>
      </c>
      <c r="H193" s="20">
        <v>4</v>
      </c>
      <c r="I193" s="20">
        <v>15</v>
      </c>
      <c r="J193" s="20">
        <v>4</v>
      </c>
      <c r="K193" s="20">
        <v>13</v>
      </c>
    </row>
    <row r="194" spans="1:11" ht="14.25">
      <c r="A194" s="18" t="s">
        <v>272</v>
      </c>
      <c r="B194" s="19" t="s">
        <v>1742</v>
      </c>
      <c r="C194" s="18"/>
      <c r="D194" s="20">
        <f aca="true" t="shared" si="27" ref="D194:K194">SUM(D195:D208)</f>
        <v>256</v>
      </c>
      <c r="E194" s="20">
        <f t="shared" si="27"/>
        <v>1166</v>
      </c>
      <c r="F194" s="20">
        <f t="shared" si="27"/>
        <v>143</v>
      </c>
      <c r="G194" s="20">
        <f t="shared" si="27"/>
        <v>699</v>
      </c>
      <c r="H194" s="20">
        <f t="shared" si="27"/>
        <v>54</v>
      </c>
      <c r="I194" s="20">
        <f t="shared" si="27"/>
        <v>245</v>
      </c>
      <c r="J194" s="20">
        <f t="shared" si="27"/>
        <v>59</v>
      </c>
      <c r="K194" s="20">
        <f t="shared" si="27"/>
        <v>222</v>
      </c>
    </row>
    <row r="195" spans="1:11" ht="14.25">
      <c r="A195" s="18">
        <v>1</v>
      </c>
      <c r="B195" s="19" t="s">
        <v>1743</v>
      </c>
      <c r="C195" s="19"/>
      <c r="D195" s="20">
        <f aca="true" t="shared" si="28" ref="D195:D208">F195+H195+J195</f>
        <v>12</v>
      </c>
      <c r="E195" s="20">
        <f aca="true" t="shared" si="29" ref="E195:E208">G195+I195+K195</f>
        <v>61</v>
      </c>
      <c r="F195" s="20">
        <v>6</v>
      </c>
      <c r="G195" s="20">
        <v>31</v>
      </c>
      <c r="H195" s="20">
        <v>4</v>
      </c>
      <c r="I195" s="20">
        <v>16</v>
      </c>
      <c r="J195" s="20">
        <v>2</v>
      </c>
      <c r="K195" s="20">
        <v>14</v>
      </c>
    </row>
    <row r="196" spans="1:11" ht="14.25">
      <c r="A196" s="18">
        <v>2</v>
      </c>
      <c r="B196" s="19" t="s">
        <v>1744</v>
      </c>
      <c r="C196" s="19"/>
      <c r="D196" s="20">
        <f t="shared" si="28"/>
        <v>15</v>
      </c>
      <c r="E196" s="20">
        <f t="shared" si="29"/>
        <v>83</v>
      </c>
      <c r="F196" s="20">
        <v>9</v>
      </c>
      <c r="G196" s="20">
        <v>54</v>
      </c>
      <c r="H196" s="20">
        <v>3</v>
      </c>
      <c r="I196" s="20">
        <v>15</v>
      </c>
      <c r="J196" s="20">
        <v>3</v>
      </c>
      <c r="K196" s="20">
        <v>14</v>
      </c>
    </row>
    <row r="197" spans="1:11" ht="14.25">
      <c r="A197" s="18">
        <v>3</v>
      </c>
      <c r="B197" s="19" t="s">
        <v>1265</v>
      </c>
      <c r="C197" s="19"/>
      <c r="D197" s="20">
        <f t="shared" si="28"/>
        <v>25</v>
      </c>
      <c r="E197" s="20">
        <f t="shared" si="29"/>
        <v>101</v>
      </c>
      <c r="F197" s="20">
        <v>17</v>
      </c>
      <c r="G197" s="20">
        <v>75</v>
      </c>
      <c r="H197" s="20">
        <v>4</v>
      </c>
      <c r="I197" s="20">
        <v>14</v>
      </c>
      <c r="J197" s="20">
        <v>4</v>
      </c>
      <c r="K197" s="20">
        <v>12</v>
      </c>
    </row>
    <row r="198" spans="1:11" ht="14.25">
      <c r="A198" s="18">
        <v>4</v>
      </c>
      <c r="B198" s="19" t="s">
        <v>1745</v>
      </c>
      <c r="C198" s="19"/>
      <c r="D198" s="20">
        <f t="shared" si="28"/>
        <v>14</v>
      </c>
      <c r="E198" s="20">
        <f t="shared" si="29"/>
        <v>75</v>
      </c>
      <c r="F198" s="20">
        <v>7</v>
      </c>
      <c r="G198" s="20">
        <v>42</v>
      </c>
      <c r="H198" s="20">
        <v>3</v>
      </c>
      <c r="I198" s="20">
        <v>19</v>
      </c>
      <c r="J198" s="20">
        <v>4</v>
      </c>
      <c r="K198" s="20">
        <v>14</v>
      </c>
    </row>
    <row r="199" spans="1:11" ht="14.25">
      <c r="A199" s="18">
        <v>5</v>
      </c>
      <c r="B199" s="19" t="s">
        <v>1375</v>
      </c>
      <c r="C199" s="19"/>
      <c r="D199" s="20">
        <f t="shared" si="28"/>
        <v>18</v>
      </c>
      <c r="E199" s="20">
        <f t="shared" si="29"/>
        <v>100</v>
      </c>
      <c r="F199" s="20">
        <v>12</v>
      </c>
      <c r="G199" s="20">
        <v>73</v>
      </c>
      <c r="H199" s="20">
        <v>2</v>
      </c>
      <c r="I199" s="20">
        <v>13</v>
      </c>
      <c r="J199" s="20">
        <v>4</v>
      </c>
      <c r="K199" s="20">
        <v>14</v>
      </c>
    </row>
    <row r="200" spans="1:11" ht="14.25">
      <c r="A200" s="18">
        <v>6</v>
      </c>
      <c r="B200" s="19" t="s">
        <v>683</v>
      </c>
      <c r="C200" s="19"/>
      <c r="D200" s="20">
        <f t="shared" si="28"/>
        <v>21</v>
      </c>
      <c r="E200" s="20">
        <f t="shared" si="29"/>
        <v>86</v>
      </c>
      <c r="F200" s="20">
        <v>11</v>
      </c>
      <c r="G200" s="20">
        <v>45</v>
      </c>
      <c r="H200" s="20">
        <v>3</v>
      </c>
      <c r="I200" s="20">
        <v>20</v>
      </c>
      <c r="J200" s="20">
        <v>7</v>
      </c>
      <c r="K200" s="20">
        <v>21</v>
      </c>
    </row>
    <row r="201" spans="1:11" ht="14.25">
      <c r="A201" s="18">
        <v>7</v>
      </c>
      <c r="B201" s="19" t="s">
        <v>1746</v>
      </c>
      <c r="C201" s="19"/>
      <c r="D201" s="20">
        <f t="shared" si="28"/>
        <v>25</v>
      </c>
      <c r="E201" s="20">
        <f t="shared" si="29"/>
        <v>88</v>
      </c>
      <c r="F201" s="20">
        <v>14</v>
      </c>
      <c r="G201" s="20">
        <v>47</v>
      </c>
      <c r="H201" s="20">
        <v>6</v>
      </c>
      <c r="I201" s="20">
        <v>21</v>
      </c>
      <c r="J201" s="20">
        <v>5</v>
      </c>
      <c r="K201" s="20">
        <v>20</v>
      </c>
    </row>
    <row r="202" spans="1:11" ht="14.25">
      <c r="A202" s="18">
        <v>8</v>
      </c>
      <c r="B202" s="19" t="s">
        <v>675</v>
      </c>
      <c r="C202" s="19"/>
      <c r="D202" s="20">
        <f t="shared" si="28"/>
        <v>20</v>
      </c>
      <c r="E202" s="20">
        <f t="shared" si="29"/>
        <v>99</v>
      </c>
      <c r="F202" s="20">
        <v>10</v>
      </c>
      <c r="G202" s="20">
        <v>55</v>
      </c>
      <c r="H202" s="20">
        <v>5</v>
      </c>
      <c r="I202" s="20">
        <v>26</v>
      </c>
      <c r="J202" s="20">
        <v>5</v>
      </c>
      <c r="K202" s="20">
        <v>18</v>
      </c>
    </row>
    <row r="203" spans="1:11" ht="14.25">
      <c r="A203" s="18">
        <v>9</v>
      </c>
      <c r="B203" s="19" t="s">
        <v>136</v>
      </c>
      <c r="C203" s="19"/>
      <c r="D203" s="20">
        <f t="shared" si="28"/>
        <v>14</v>
      </c>
      <c r="E203" s="20">
        <f t="shared" si="29"/>
        <v>69</v>
      </c>
      <c r="F203" s="20">
        <v>9</v>
      </c>
      <c r="G203" s="20">
        <v>45</v>
      </c>
      <c r="H203" s="20">
        <v>3</v>
      </c>
      <c r="I203" s="20">
        <v>13</v>
      </c>
      <c r="J203" s="20">
        <v>2</v>
      </c>
      <c r="K203" s="20">
        <v>11</v>
      </c>
    </row>
    <row r="204" spans="1:11" ht="14.25">
      <c r="A204" s="18">
        <v>10</v>
      </c>
      <c r="B204" s="19" t="s">
        <v>681</v>
      </c>
      <c r="C204" s="19"/>
      <c r="D204" s="20">
        <f t="shared" si="28"/>
        <v>13</v>
      </c>
      <c r="E204" s="20">
        <f t="shared" si="29"/>
        <v>61</v>
      </c>
      <c r="F204" s="20">
        <v>7</v>
      </c>
      <c r="G204" s="20">
        <v>32</v>
      </c>
      <c r="H204" s="20">
        <v>4</v>
      </c>
      <c r="I204" s="20">
        <v>16</v>
      </c>
      <c r="J204" s="20">
        <v>2</v>
      </c>
      <c r="K204" s="20">
        <v>13</v>
      </c>
    </row>
    <row r="205" spans="1:11" ht="14.25">
      <c r="A205" s="18">
        <v>11</v>
      </c>
      <c r="B205" s="19" t="s">
        <v>1045</v>
      </c>
      <c r="C205" s="19"/>
      <c r="D205" s="20">
        <f t="shared" si="28"/>
        <v>17</v>
      </c>
      <c r="E205" s="20">
        <f t="shared" si="29"/>
        <v>84</v>
      </c>
      <c r="F205" s="20">
        <v>11</v>
      </c>
      <c r="G205" s="20">
        <v>51</v>
      </c>
      <c r="H205" s="20">
        <v>3</v>
      </c>
      <c r="I205" s="20">
        <v>13</v>
      </c>
      <c r="J205" s="20">
        <v>3</v>
      </c>
      <c r="K205" s="20">
        <v>20</v>
      </c>
    </row>
    <row r="206" spans="1:11" ht="14.25">
      <c r="A206" s="18">
        <v>12</v>
      </c>
      <c r="B206" s="19" t="s">
        <v>672</v>
      </c>
      <c r="C206" s="19"/>
      <c r="D206" s="20">
        <f t="shared" si="28"/>
        <v>22</v>
      </c>
      <c r="E206" s="20">
        <f t="shared" si="29"/>
        <v>103</v>
      </c>
      <c r="F206" s="20">
        <v>13</v>
      </c>
      <c r="G206" s="20">
        <v>69</v>
      </c>
      <c r="H206" s="20">
        <v>4</v>
      </c>
      <c r="I206" s="20">
        <v>21</v>
      </c>
      <c r="J206" s="20">
        <v>5</v>
      </c>
      <c r="K206" s="20">
        <v>13</v>
      </c>
    </row>
    <row r="207" spans="1:11" ht="14.25">
      <c r="A207" s="18">
        <v>13</v>
      </c>
      <c r="B207" s="19" t="s">
        <v>1044</v>
      </c>
      <c r="C207" s="19"/>
      <c r="D207" s="20">
        <f t="shared" si="28"/>
        <v>21</v>
      </c>
      <c r="E207" s="20">
        <f t="shared" si="29"/>
        <v>74</v>
      </c>
      <c r="F207" s="20">
        <v>9</v>
      </c>
      <c r="G207" s="20">
        <v>40</v>
      </c>
      <c r="H207" s="20">
        <v>7</v>
      </c>
      <c r="I207" s="20">
        <v>18</v>
      </c>
      <c r="J207" s="20">
        <v>5</v>
      </c>
      <c r="K207" s="20">
        <v>16</v>
      </c>
    </row>
    <row r="208" spans="1:11" ht="14.25">
      <c r="A208" s="18">
        <v>14</v>
      </c>
      <c r="B208" s="19" t="s">
        <v>677</v>
      </c>
      <c r="C208" s="19"/>
      <c r="D208" s="20">
        <f t="shared" si="28"/>
        <v>19</v>
      </c>
      <c r="E208" s="20">
        <f t="shared" si="29"/>
        <v>82</v>
      </c>
      <c r="F208" s="20">
        <v>8</v>
      </c>
      <c r="G208" s="20">
        <v>40</v>
      </c>
      <c r="H208" s="20">
        <v>3</v>
      </c>
      <c r="I208" s="20">
        <v>20</v>
      </c>
      <c r="J208" s="20">
        <v>8</v>
      </c>
      <c r="K208" s="20">
        <v>22</v>
      </c>
    </row>
    <row r="209" spans="1:11" ht="14.25">
      <c r="A209" s="18" t="s">
        <v>293</v>
      </c>
      <c r="B209" s="19" t="s">
        <v>1747</v>
      </c>
      <c r="C209" s="18"/>
      <c r="D209" s="20">
        <f aca="true" t="shared" si="30" ref="D209:K209">SUM(D210)</f>
        <v>13</v>
      </c>
      <c r="E209" s="20">
        <f t="shared" si="30"/>
        <v>38</v>
      </c>
      <c r="F209" s="20">
        <f t="shared" si="30"/>
        <v>6</v>
      </c>
      <c r="G209" s="20">
        <f t="shared" si="30"/>
        <v>19</v>
      </c>
      <c r="H209" s="20">
        <f t="shared" si="30"/>
        <v>4</v>
      </c>
      <c r="I209" s="20">
        <f t="shared" si="30"/>
        <v>8</v>
      </c>
      <c r="J209" s="20">
        <f t="shared" si="30"/>
        <v>3</v>
      </c>
      <c r="K209" s="20">
        <f t="shared" si="30"/>
        <v>11</v>
      </c>
    </row>
    <row r="210" spans="1:11" ht="14.25">
      <c r="A210" s="18">
        <v>1</v>
      </c>
      <c r="B210" s="19" t="s">
        <v>1501</v>
      </c>
      <c r="C210" s="19"/>
      <c r="D210" s="20">
        <f aca="true" t="shared" si="31" ref="D210:D240">F210+H210+J210</f>
        <v>13</v>
      </c>
      <c r="E210" s="20">
        <f aca="true" t="shared" si="32" ref="E210:E240">G210+I210+K210</f>
        <v>38</v>
      </c>
      <c r="F210" s="20">
        <v>6</v>
      </c>
      <c r="G210" s="20">
        <v>19</v>
      </c>
      <c r="H210" s="20">
        <v>4</v>
      </c>
      <c r="I210" s="20">
        <v>8</v>
      </c>
      <c r="J210" s="20">
        <v>3</v>
      </c>
      <c r="K210" s="20">
        <v>11</v>
      </c>
    </row>
    <row r="211" spans="1:11" ht="14.25">
      <c r="A211" s="18" t="s">
        <v>303</v>
      </c>
      <c r="B211" s="19" t="s">
        <v>195</v>
      </c>
      <c r="C211" s="18"/>
      <c r="D211" s="20">
        <f aca="true" t="shared" si="33" ref="D211:K211">SUM(D212:D240)</f>
        <v>1124</v>
      </c>
      <c r="E211" s="20">
        <f t="shared" si="33"/>
        <v>3647</v>
      </c>
      <c r="F211" s="20">
        <f t="shared" si="33"/>
        <v>775</v>
      </c>
      <c r="G211" s="20">
        <f t="shared" si="33"/>
        <v>2475</v>
      </c>
      <c r="H211" s="20">
        <f t="shared" si="33"/>
        <v>175</v>
      </c>
      <c r="I211" s="20">
        <f t="shared" si="33"/>
        <v>605</v>
      </c>
      <c r="J211" s="20">
        <f t="shared" si="33"/>
        <v>174</v>
      </c>
      <c r="K211" s="20">
        <f t="shared" si="33"/>
        <v>567</v>
      </c>
    </row>
    <row r="212" spans="1:11" ht="14.25">
      <c r="A212" s="18">
        <v>1</v>
      </c>
      <c r="B212" s="19" t="s">
        <v>442</v>
      </c>
      <c r="C212" s="19"/>
      <c r="D212" s="20">
        <f t="shared" si="31"/>
        <v>85</v>
      </c>
      <c r="E212" s="20">
        <f t="shared" si="32"/>
        <v>186</v>
      </c>
      <c r="F212" s="20">
        <v>69</v>
      </c>
      <c r="G212" s="20">
        <v>150</v>
      </c>
      <c r="H212" s="20">
        <v>7</v>
      </c>
      <c r="I212" s="20">
        <v>17</v>
      </c>
      <c r="J212" s="20">
        <v>9</v>
      </c>
      <c r="K212" s="20">
        <v>19</v>
      </c>
    </row>
    <row r="213" spans="1:11" ht="14.25">
      <c r="A213" s="18">
        <v>2</v>
      </c>
      <c r="B213" s="19" t="s">
        <v>434</v>
      </c>
      <c r="C213" s="19"/>
      <c r="D213" s="20">
        <f t="shared" si="31"/>
        <v>10</v>
      </c>
      <c r="E213" s="20">
        <f t="shared" si="32"/>
        <v>31</v>
      </c>
      <c r="F213" s="20">
        <v>6</v>
      </c>
      <c r="G213" s="20">
        <v>18</v>
      </c>
      <c r="H213" s="20">
        <v>2</v>
      </c>
      <c r="I213" s="20">
        <v>8</v>
      </c>
      <c r="J213" s="20">
        <v>2</v>
      </c>
      <c r="K213" s="20">
        <v>5</v>
      </c>
    </row>
    <row r="214" spans="1:11" ht="14.25">
      <c r="A214" s="18">
        <v>3</v>
      </c>
      <c r="B214" s="19" t="s">
        <v>210</v>
      </c>
      <c r="C214" s="19"/>
      <c r="D214" s="20">
        <f t="shared" si="31"/>
        <v>42</v>
      </c>
      <c r="E214" s="20">
        <f t="shared" si="32"/>
        <v>158</v>
      </c>
      <c r="F214" s="20">
        <v>23</v>
      </c>
      <c r="G214" s="20">
        <v>87</v>
      </c>
      <c r="H214" s="20">
        <v>9</v>
      </c>
      <c r="I214" s="20">
        <v>33</v>
      </c>
      <c r="J214" s="20">
        <v>10</v>
      </c>
      <c r="K214" s="20">
        <v>38</v>
      </c>
    </row>
    <row r="215" spans="1:11" ht="14.25">
      <c r="A215" s="18">
        <v>4</v>
      </c>
      <c r="B215" s="19" t="s">
        <v>1160</v>
      </c>
      <c r="C215" s="19"/>
      <c r="D215" s="20">
        <f t="shared" si="31"/>
        <v>29</v>
      </c>
      <c r="E215" s="20">
        <f t="shared" si="32"/>
        <v>88</v>
      </c>
      <c r="F215" s="20">
        <v>19</v>
      </c>
      <c r="G215" s="20">
        <v>56</v>
      </c>
      <c r="H215" s="20">
        <v>6</v>
      </c>
      <c r="I215" s="20">
        <v>19</v>
      </c>
      <c r="J215" s="20">
        <v>4</v>
      </c>
      <c r="K215" s="20">
        <v>13</v>
      </c>
    </row>
    <row r="216" spans="1:11" ht="14.25">
      <c r="A216" s="18">
        <v>5</v>
      </c>
      <c r="B216" s="19" t="s">
        <v>436</v>
      </c>
      <c r="C216" s="19"/>
      <c r="D216" s="20">
        <f t="shared" si="31"/>
        <v>27</v>
      </c>
      <c r="E216" s="20">
        <f t="shared" si="32"/>
        <v>103</v>
      </c>
      <c r="F216" s="20">
        <v>18</v>
      </c>
      <c r="G216" s="20">
        <v>71</v>
      </c>
      <c r="H216" s="20">
        <v>3</v>
      </c>
      <c r="I216" s="20">
        <v>16</v>
      </c>
      <c r="J216" s="20">
        <v>6</v>
      </c>
      <c r="K216" s="20">
        <v>16</v>
      </c>
    </row>
    <row r="217" spans="1:11" ht="14.25">
      <c r="A217" s="18">
        <v>6</v>
      </c>
      <c r="B217" s="19" t="s">
        <v>208</v>
      </c>
      <c r="C217" s="19"/>
      <c r="D217" s="20">
        <f t="shared" si="31"/>
        <v>34</v>
      </c>
      <c r="E217" s="20">
        <f t="shared" si="32"/>
        <v>134</v>
      </c>
      <c r="F217" s="20">
        <v>28</v>
      </c>
      <c r="G217" s="20">
        <v>108</v>
      </c>
      <c r="H217" s="20">
        <v>3</v>
      </c>
      <c r="I217" s="20">
        <v>15</v>
      </c>
      <c r="J217" s="20">
        <v>3</v>
      </c>
      <c r="K217" s="20">
        <v>11</v>
      </c>
    </row>
    <row r="218" spans="1:11" ht="14.25">
      <c r="A218" s="18">
        <v>7</v>
      </c>
      <c r="B218" s="19" t="s">
        <v>206</v>
      </c>
      <c r="C218" s="19"/>
      <c r="D218" s="20">
        <f t="shared" si="31"/>
        <v>88</v>
      </c>
      <c r="E218" s="20">
        <f t="shared" si="32"/>
        <v>242</v>
      </c>
      <c r="F218" s="20">
        <v>73</v>
      </c>
      <c r="G218" s="20">
        <v>196</v>
      </c>
      <c r="H218" s="20">
        <v>8</v>
      </c>
      <c r="I218" s="20">
        <v>23</v>
      </c>
      <c r="J218" s="20">
        <v>7</v>
      </c>
      <c r="K218" s="20">
        <v>23</v>
      </c>
    </row>
    <row r="219" spans="1:11" ht="14.25">
      <c r="A219" s="18">
        <v>8</v>
      </c>
      <c r="B219" s="19" t="s">
        <v>936</v>
      </c>
      <c r="C219" s="19"/>
      <c r="D219" s="20">
        <f t="shared" si="31"/>
        <v>26</v>
      </c>
      <c r="E219" s="20">
        <f t="shared" si="32"/>
        <v>95</v>
      </c>
      <c r="F219" s="20">
        <v>14</v>
      </c>
      <c r="G219" s="20">
        <v>56</v>
      </c>
      <c r="H219" s="20">
        <v>6</v>
      </c>
      <c r="I219" s="20">
        <v>21</v>
      </c>
      <c r="J219" s="20">
        <v>6</v>
      </c>
      <c r="K219" s="20">
        <v>18</v>
      </c>
    </row>
    <row r="220" spans="1:11" ht="14.25">
      <c r="A220" s="18">
        <v>9</v>
      </c>
      <c r="B220" s="19" t="s">
        <v>945</v>
      </c>
      <c r="C220" s="19"/>
      <c r="D220" s="20">
        <f t="shared" si="31"/>
        <v>89</v>
      </c>
      <c r="E220" s="20">
        <f t="shared" si="32"/>
        <v>322</v>
      </c>
      <c r="F220" s="20">
        <v>47</v>
      </c>
      <c r="G220" s="20">
        <v>159</v>
      </c>
      <c r="H220" s="20">
        <v>21</v>
      </c>
      <c r="I220" s="20">
        <v>90</v>
      </c>
      <c r="J220" s="20">
        <v>21</v>
      </c>
      <c r="K220" s="20">
        <v>73</v>
      </c>
    </row>
    <row r="221" spans="1:11" ht="14.25">
      <c r="A221" s="18">
        <v>10</v>
      </c>
      <c r="B221" s="19" t="s">
        <v>934</v>
      </c>
      <c r="C221" s="19"/>
      <c r="D221" s="20">
        <f t="shared" si="31"/>
        <v>20</v>
      </c>
      <c r="E221" s="20">
        <f t="shared" si="32"/>
        <v>72</v>
      </c>
      <c r="F221" s="20">
        <v>11</v>
      </c>
      <c r="G221" s="20">
        <v>41</v>
      </c>
      <c r="H221" s="20">
        <v>4</v>
      </c>
      <c r="I221" s="20">
        <v>16</v>
      </c>
      <c r="J221" s="20">
        <v>5</v>
      </c>
      <c r="K221" s="20">
        <v>15</v>
      </c>
    </row>
    <row r="222" spans="1:11" ht="14.25">
      <c r="A222" s="18">
        <v>11</v>
      </c>
      <c r="B222" s="19" t="s">
        <v>204</v>
      </c>
      <c r="C222" s="19"/>
      <c r="D222" s="20">
        <f t="shared" si="31"/>
        <v>32</v>
      </c>
      <c r="E222" s="20">
        <f t="shared" si="32"/>
        <v>113</v>
      </c>
      <c r="F222" s="20">
        <v>22</v>
      </c>
      <c r="G222" s="20">
        <v>76</v>
      </c>
      <c r="H222" s="20">
        <v>5</v>
      </c>
      <c r="I222" s="20">
        <v>18</v>
      </c>
      <c r="J222" s="20">
        <v>5</v>
      </c>
      <c r="K222" s="20">
        <v>19</v>
      </c>
    </row>
    <row r="223" spans="1:11" ht="14.25">
      <c r="A223" s="18">
        <v>12</v>
      </c>
      <c r="B223" s="19" t="s">
        <v>940</v>
      </c>
      <c r="C223" s="19"/>
      <c r="D223" s="20">
        <f t="shared" si="31"/>
        <v>120</v>
      </c>
      <c r="E223" s="20">
        <f t="shared" si="32"/>
        <v>399</v>
      </c>
      <c r="F223" s="20">
        <v>90</v>
      </c>
      <c r="G223" s="20">
        <v>301</v>
      </c>
      <c r="H223" s="20">
        <v>12</v>
      </c>
      <c r="I223" s="20">
        <v>47</v>
      </c>
      <c r="J223" s="20">
        <v>18</v>
      </c>
      <c r="K223" s="20">
        <v>51</v>
      </c>
    </row>
    <row r="224" spans="1:11" ht="14.25">
      <c r="A224" s="18">
        <v>13</v>
      </c>
      <c r="B224" s="19" t="s">
        <v>438</v>
      </c>
      <c r="C224" s="19"/>
      <c r="D224" s="20">
        <f t="shared" si="31"/>
        <v>67</v>
      </c>
      <c r="E224" s="20">
        <f t="shared" si="32"/>
        <v>229</v>
      </c>
      <c r="F224" s="20">
        <v>57</v>
      </c>
      <c r="G224" s="20">
        <v>187</v>
      </c>
      <c r="H224" s="20">
        <v>5</v>
      </c>
      <c r="I224" s="20">
        <v>19</v>
      </c>
      <c r="J224" s="20">
        <v>5</v>
      </c>
      <c r="K224" s="20">
        <v>23</v>
      </c>
    </row>
    <row r="225" spans="1:11" ht="14.25">
      <c r="A225" s="18">
        <v>14</v>
      </c>
      <c r="B225" s="19" t="s">
        <v>1146</v>
      </c>
      <c r="C225" s="19"/>
      <c r="D225" s="20">
        <f t="shared" si="31"/>
        <v>27</v>
      </c>
      <c r="E225" s="20">
        <f t="shared" si="32"/>
        <v>89</v>
      </c>
      <c r="F225" s="20">
        <v>20</v>
      </c>
      <c r="G225" s="20">
        <v>63</v>
      </c>
      <c r="H225" s="20">
        <v>4</v>
      </c>
      <c r="I225" s="20">
        <v>14</v>
      </c>
      <c r="J225" s="20">
        <v>3</v>
      </c>
      <c r="K225" s="20">
        <v>12</v>
      </c>
    </row>
    <row r="226" spans="1:11" ht="14.25">
      <c r="A226" s="18">
        <v>15</v>
      </c>
      <c r="B226" s="19" t="s">
        <v>1152</v>
      </c>
      <c r="C226" s="19"/>
      <c r="D226" s="20">
        <f t="shared" si="31"/>
        <v>14</v>
      </c>
      <c r="E226" s="20">
        <f t="shared" si="32"/>
        <v>42</v>
      </c>
      <c r="F226" s="20">
        <v>8</v>
      </c>
      <c r="G226" s="20">
        <v>24</v>
      </c>
      <c r="H226" s="20">
        <v>3</v>
      </c>
      <c r="I226" s="20">
        <v>10</v>
      </c>
      <c r="J226" s="20">
        <v>3</v>
      </c>
      <c r="K226" s="20">
        <v>8</v>
      </c>
    </row>
    <row r="227" spans="1:11" ht="14.25">
      <c r="A227" s="18">
        <v>16</v>
      </c>
      <c r="B227" s="19" t="s">
        <v>1154</v>
      </c>
      <c r="C227" s="19"/>
      <c r="D227" s="20">
        <f t="shared" si="31"/>
        <v>26</v>
      </c>
      <c r="E227" s="20">
        <f t="shared" si="32"/>
        <v>71</v>
      </c>
      <c r="F227" s="20">
        <v>18</v>
      </c>
      <c r="G227" s="20">
        <v>48</v>
      </c>
      <c r="H227" s="20">
        <v>4</v>
      </c>
      <c r="I227" s="20">
        <v>13</v>
      </c>
      <c r="J227" s="20">
        <v>4</v>
      </c>
      <c r="K227" s="20">
        <v>10</v>
      </c>
    </row>
    <row r="228" spans="1:11" ht="14.25">
      <c r="A228" s="18">
        <v>17</v>
      </c>
      <c r="B228" s="19" t="s">
        <v>1748</v>
      </c>
      <c r="C228" s="19"/>
      <c r="D228" s="20">
        <f t="shared" si="31"/>
        <v>12</v>
      </c>
      <c r="E228" s="20">
        <f t="shared" si="32"/>
        <v>39</v>
      </c>
      <c r="F228" s="20">
        <v>6</v>
      </c>
      <c r="G228" s="20">
        <v>23</v>
      </c>
      <c r="H228" s="20">
        <v>2</v>
      </c>
      <c r="I228" s="20">
        <v>8</v>
      </c>
      <c r="J228" s="20">
        <v>4</v>
      </c>
      <c r="K228" s="20">
        <v>8</v>
      </c>
    </row>
    <row r="229" spans="1:11" ht="14.25">
      <c r="A229" s="18">
        <v>18</v>
      </c>
      <c r="B229" s="19" t="s">
        <v>1749</v>
      </c>
      <c r="C229" s="19"/>
      <c r="D229" s="20">
        <f t="shared" si="31"/>
        <v>20</v>
      </c>
      <c r="E229" s="20">
        <f t="shared" si="32"/>
        <v>67</v>
      </c>
      <c r="F229" s="20">
        <v>12</v>
      </c>
      <c r="G229" s="20">
        <v>41</v>
      </c>
      <c r="H229" s="20">
        <v>5</v>
      </c>
      <c r="I229" s="20">
        <v>15</v>
      </c>
      <c r="J229" s="20">
        <v>3</v>
      </c>
      <c r="K229" s="20">
        <v>11</v>
      </c>
    </row>
    <row r="230" spans="1:11" ht="14.25">
      <c r="A230" s="18">
        <v>19</v>
      </c>
      <c r="B230" s="19" t="s">
        <v>938</v>
      </c>
      <c r="C230" s="19"/>
      <c r="D230" s="20">
        <f t="shared" si="31"/>
        <v>50</v>
      </c>
      <c r="E230" s="20">
        <f t="shared" si="32"/>
        <v>184</v>
      </c>
      <c r="F230" s="20">
        <v>28</v>
      </c>
      <c r="G230" s="20">
        <v>93</v>
      </c>
      <c r="H230" s="20">
        <v>9</v>
      </c>
      <c r="I230" s="20">
        <v>36</v>
      </c>
      <c r="J230" s="20">
        <v>13</v>
      </c>
      <c r="K230" s="20">
        <v>55</v>
      </c>
    </row>
    <row r="231" spans="1:11" ht="14.25">
      <c r="A231" s="18">
        <v>20</v>
      </c>
      <c r="B231" s="19" t="s">
        <v>1750</v>
      </c>
      <c r="C231" s="19"/>
      <c r="D231" s="20">
        <f t="shared" si="31"/>
        <v>14</v>
      </c>
      <c r="E231" s="20">
        <f t="shared" si="32"/>
        <v>46</v>
      </c>
      <c r="F231" s="20">
        <v>9</v>
      </c>
      <c r="G231" s="20">
        <v>26</v>
      </c>
      <c r="H231" s="20">
        <v>3</v>
      </c>
      <c r="I231" s="20">
        <v>11</v>
      </c>
      <c r="J231" s="20">
        <v>2</v>
      </c>
      <c r="K231" s="20">
        <v>9</v>
      </c>
    </row>
    <row r="232" spans="1:11" ht="14.25">
      <c r="A232" s="18">
        <v>21</v>
      </c>
      <c r="B232" s="19" t="s">
        <v>1751</v>
      </c>
      <c r="C232" s="19"/>
      <c r="D232" s="20">
        <f t="shared" si="31"/>
        <v>13</v>
      </c>
      <c r="E232" s="20">
        <f t="shared" si="32"/>
        <v>42</v>
      </c>
      <c r="F232" s="20">
        <v>8</v>
      </c>
      <c r="G232" s="20">
        <v>24</v>
      </c>
      <c r="H232" s="20">
        <v>3</v>
      </c>
      <c r="I232" s="20">
        <v>9</v>
      </c>
      <c r="J232" s="20">
        <v>2</v>
      </c>
      <c r="K232" s="20">
        <v>9</v>
      </c>
    </row>
    <row r="233" spans="1:11" ht="14.25">
      <c r="A233" s="18">
        <v>22</v>
      </c>
      <c r="B233" s="19" t="s">
        <v>1156</v>
      </c>
      <c r="C233" s="19"/>
      <c r="D233" s="20">
        <f t="shared" si="31"/>
        <v>32</v>
      </c>
      <c r="E233" s="20">
        <f t="shared" si="32"/>
        <v>107</v>
      </c>
      <c r="F233" s="20">
        <v>20</v>
      </c>
      <c r="G233" s="20">
        <v>65</v>
      </c>
      <c r="H233" s="20">
        <v>7</v>
      </c>
      <c r="I233" s="20">
        <v>26</v>
      </c>
      <c r="J233" s="20">
        <v>5</v>
      </c>
      <c r="K233" s="20">
        <v>16</v>
      </c>
    </row>
    <row r="234" spans="1:11" ht="14.25">
      <c r="A234" s="18">
        <v>23</v>
      </c>
      <c r="B234" s="19" t="s">
        <v>1752</v>
      </c>
      <c r="C234" s="19"/>
      <c r="D234" s="20">
        <f t="shared" si="31"/>
        <v>29</v>
      </c>
      <c r="E234" s="20">
        <f t="shared" si="32"/>
        <v>83</v>
      </c>
      <c r="F234" s="20">
        <v>16</v>
      </c>
      <c r="G234" s="20">
        <v>46</v>
      </c>
      <c r="H234" s="20">
        <v>8</v>
      </c>
      <c r="I234" s="20">
        <v>22</v>
      </c>
      <c r="J234" s="20">
        <v>5</v>
      </c>
      <c r="K234" s="20">
        <v>15</v>
      </c>
    </row>
    <row r="235" spans="1:11" ht="14.25">
      <c r="A235" s="18">
        <v>24</v>
      </c>
      <c r="B235" s="19" t="s">
        <v>1753</v>
      </c>
      <c r="C235" s="19"/>
      <c r="D235" s="20">
        <f t="shared" si="31"/>
        <v>40</v>
      </c>
      <c r="E235" s="20">
        <f t="shared" si="32"/>
        <v>111</v>
      </c>
      <c r="F235" s="20">
        <v>23</v>
      </c>
      <c r="G235" s="20">
        <v>67</v>
      </c>
      <c r="H235" s="20">
        <v>9</v>
      </c>
      <c r="I235" s="20">
        <v>24</v>
      </c>
      <c r="J235" s="20">
        <v>8</v>
      </c>
      <c r="K235" s="20">
        <v>20</v>
      </c>
    </row>
    <row r="236" spans="1:11" ht="14.25">
      <c r="A236" s="18">
        <v>25</v>
      </c>
      <c r="B236" s="19" t="s">
        <v>1380</v>
      </c>
      <c r="C236" s="19"/>
      <c r="D236" s="20">
        <f t="shared" si="31"/>
        <v>33</v>
      </c>
      <c r="E236" s="20">
        <f t="shared" si="32"/>
        <v>145</v>
      </c>
      <c r="F236" s="20">
        <v>25</v>
      </c>
      <c r="G236" s="20">
        <v>117</v>
      </c>
      <c r="H236" s="20">
        <v>5</v>
      </c>
      <c r="I236" s="20">
        <v>16</v>
      </c>
      <c r="J236" s="20">
        <v>3</v>
      </c>
      <c r="K236" s="20">
        <v>12</v>
      </c>
    </row>
    <row r="237" spans="1:11" ht="14.25">
      <c r="A237" s="18">
        <v>26</v>
      </c>
      <c r="B237" s="19" t="s">
        <v>202</v>
      </c>
      <c r="C237" s="19"/>
      <c r="D237" s="20">
        <f t="shared" si="31"/>
        <v>66</v>
      </c>
      <c r="E237" s="20">
        <f t="shared" si="32"/>
        <v>226</v>
      </c>
      <c r="F237" s="20">
        <v>50</v>
      </c>
      <c r="G237" s="20">
        <v>182</v>
      </c>
      <c r="H237" s="20">
        <v>6</v>
      </c>
      <c r="I237" s="20">
        <v>15</v>
      </c>
      <c r="J237" s="20">
        <v>10</v>
      </c>
      <c r="K237" s="20">
        <v>29</v>
      </c>
    </row>
    <row r="238" spans="1:11" ht="14.25">
      <c r="A238" s="18">
        <v>27</v>
      </c>
      <c r="B238" s="19" t="s">
        <v>943</v>
      </c>
      <c r="C238" s="19"/>
      <c r="D238" s="20">
        <f t="shared" si="31"/>
        <v>49</v>
      </c>
      <c r="E238" s="20">
        <f t="shared" si="32"/>
        <v>138</v>
      </c>
      <c r="F238" s="20">
        <v>30</v>
      </c>
      <c r="G238" s="20">
        <v>76</v>
      </c>
      <c r="H238" s="20">
        <v>12</v>
      </c>
      <c r="I238" s="20">
        <v>36</v>
      </c>
      <c r="J238" s="20">
        <v>7</v>
      </c>
      <c r="K238" s="20">
        <v>26</v>
      </c>
    </row>
    <row r="239" spans="1:11" ht="14.25">
      <c r="A239" s="18">
        <v>28</v>
      </c>
      <c r="B239" s="19" t="s">
        <v>1144</v>
      </c>
      <c r="C239" s="19"/>
      <c r="D239" s="20">
        <f t="shared" si="31"/>
        <v>13</v>
      </c>
      <c r="E239" s="20">
        <f t="shared" si="32"/>
        <v>31</v>
      </c>
      <c r="F239" s="20">
        <v>8</v>
      </c>
      <c r="G239" s="20">
        <v>20</v>
      </c>
      <c r="H239" s="20">
        <v>4</v>
      </c>
      <c r="I239" s="20">
        <v>8</v>
      </c>
      <c r="J239" s="20">
        <v>1</v>
      </c>
      <c r="K239" s="20">
        <v>3</v>
      </c>
    </row>
    <row r="240" spans="1:11" ht="14.25">
      <c r="A240" s="18">
        <v>29</v>
      </c>
      <c r="B240" s="19" t="s">
        <v>453</v>
      </c>
      <c r="C240" s="19"/>
      <c r="D240" s="20">
        <f t="shared" si="31"/>
        <v>17</v>
      </c>
      <c r="E240" s="20">
        <f t="shared" si="32"/>
        <v>54</v>
      </c>
      <c r="F240" s="20">
        <v>17</v>
      </c>
      <c r="G240" s="20">
        <v>54</v>
      </c>
      <c r="H240" s="20"/>
      <c r="I240" s="20"/>
      <c r="J240" s="20"/>
      <c r="K240" s="20"/>
    </row>
    <row r="241" spans="1:11" ht="14.25">
      <c r="A241" s="18" t="s">
        <v>317</v>
      </c>
      <c r="B241" s="19" t="s">
        <v>343</v>
      </c>
      <c r="C241" s="18"/>
      <c r="D241" s="20">
        <f aca="true" t="shared" si="34" ref="D241:K241">SUM(D242:D253)</f>
        <v>359</v>
      </c>
      <c r="E241" s="20">
        <f t="shared" si="34"/>
        <v>1514</v>
      </c>
      <c r="F241" s="20">
        <f t="shared" si="34"/>
        <v>192</v>
      </c>
      <c r="G241" s="20">
        <f t="shared" si="34"/>
        <v>868</v>
      </c>
      <c r="H241" s="20">
        <f t="shared" si="34"/>
        <v>76</v>
      </c>
      <c r="I241" s="20">
        <f t="shared" si="34"/>
        <v>328</v>
      </c>
      <c r="J241" s="20">
        <f t="shared" si="34"/>
        <v>91</v>
      </c>
      <c r="K241" s="20">
        <f t="shared" si="34"/>
        <v>318</v>
      </c>
    </row>
    <row r="242" spans="1:11" ht="14.25">
      <c r="A242" s="18">
        <v>1</v>
      </c>
      <c r="B242" s="19" t="s">
        <v>1754</v>
      </c>
      <c r="C242" s="19"/>
      <c r="D242" s="20">
        <f aca="true" t="shared" si="35" ref="D242:D253">F242+H242+J242</f>
        <v>22</v>
      </c>
      <c r="E242" s="20">
        <f aca="true" t="shared" si="36" ref="E242:E253">G242+I242+K242</f>
        <v>102</v>
      </c>
      <c r="F242" s="20">
        <v>11</v>
      </c>
      <c r="G242" s="20">
        <v>53</v>
      </c>
      <c r="H242" s="20">
        <v>7</v>
      </c>
      <c r="I242" s="20">
        <v>27</v>
      </c>
      <c r="J242" s="20">
        <v>4</v>
      </c>
      <c r="K242" s="20">
        <v>22</v>
      </c>
    </row>
    <row r="243" spans="1:11" ht="14.25">
      <c r="A243" s="18">
        <v>2</v>
      </c>
      <c r="B243" s="19" t="s">
        <v>554</v>
      </c>
      <c r="C243" s="19"/>
      <c r="D243" s="20">
        <f t="shared" si="35"/>
        <v>34</v>
      </c>
      <c r="E243" s="20">
        <f t="shared" si="36"/>
        <v>140</v>
      </c>
      <c r="F243" s="20">
        <v>18</v>
      </c>
      <c r="G243" s="20">
        <v>81</v>
      </c>
      <c r="H243" s="20">
        <v>7</v>
      </c>
      <c r="I243" s="20">
        <v>29</v>
      </c>
      <c r="J243" s="20">
        <v>9</v>
      </c>
      <c r="K243" s="20">
        <v>30</v>
      </c>
    </row>
    <row r="244" spans="1:11" ht="14.25">
      <c r="A244" s="18">
        <v>3</v>
      </c>
      <c r="B244" s="19" t="s">
        <v>913</v>
      </c>
      <c r="C244" s="19"/>
      <c r="D244" s="20">
        <f t="shared" si="35"/>
        <v>39</v>
      </c>
      <c r="E244" s="20">
        <f t="shared" si="36"/>
        <v>117</v>
      </c>
      <c r="F244" s="20">
        <v>12</v>
      </c>
      <c r="G244" s="20">
        <v>43</v>
      </c>
      <c r="H244" s="20">
        <v>8</v>
      </c>
      <c r="I244" s="20">
        <v>35</v>
      </c>
      <c r="J244" s="20">
        <v>19</v>
      </c>
      <c r="K244" s="20">
        <v>39</v>
      </c>
    </row>
    <row r="245" spans="1:11" ht="14.25">
      <c r="A245" s="18">
        <v>4</v>
      </c>
      <c r="B245" s="19" t="s">
        <v>344</v>
      </c>
      <c r="C245" s="19"/>
      <c r="D245" s="20">
        <f t="shared" si="35"/>
        <v>29</v>
      </c>
      <c r="E245" s="20">
        <f t="shared" si="36"/>
        <v>114</v>
      </c>
      <c r="F245" s="20">
        <v>21</v>
      </c>
      <c r="G245" s="20">
        <v>78</v>
      </c>
      <c r="H245" s="20">
        <v>4</v>
      </c>
      <c r="I245" s="20">
        <v>15</v>
      </c>
      <c r="J245" s="20">
        <v>4</v>
      </c>
      <c r="K245" s="20">
        <v>21</v>
      </c>
    </row>
    <row r="246" spans="1:11" ht="14.25">
      <c r="A246" s="18">
        <v>5</v>
      </c>
      <c r="B246" s="19" t="s">
        <v>910</v>
      </c>
      <c r="C246" s="19"/>
      <c r="D246" s="20">
        <f t="shared" si="35"/>
        <v>20</v>
      </c>
      <c r="E246" s="20">
        <f t="shared" si="36"/>
        <v>71</v>
      </c>
      <c r="F246" s="20">
        <v>2</v>
      </c>
      <c r="G246" s="20">
        <v>12</v>
      </c>
      <c r="H246" s="20">
        <v>7</v>
      </c>
      <c r="I246" s="20">
        <v>29</v>
      </c>
      <c r="J246" s="20">
        <v>11</v>
      </c>
      <c r="K246" s="20">
        <v>30</v>
      </c>
    </row>
    <row r="247" spans="1:11" ht="14.25">
      <c r="A247" s="18">
        <v>6</v>
      </c>
      <c r="B247" s="19" t="s">
        <v>908</v>
      </c>
      <c r="C247" s="19"/>
      <c r="D247" s="20">
        <f t="shared" si="35"/>
        <v>12</v>
      </c>
      <c r="E247" s="20">
        <f t="shared" si="36"/>
        <v>50</v>
      </c>
      <c r="F247" s="20">
        <v>3</v>
      </c>
      <c r="G247" s="20">
        <v>10</v>
      </c>
      <c r="H247" s="20">
        <v>4</v>
      </c>
      <c r="I247" s="20">
        <v>20</v>
      </c>
      <c r="J247" s="20">
        <v>5</v>
      </c>
      <c r="K247" s="20">
        <v>20</v>
      </c>
    </row>
    <row r="248" spans="1:11" ht="14.25">
      <c r="A248" s="18">
        <v>7</v>
      </c>
      <c r="B248" s="19" t="s">
        <v>1141</v>
      </c>
      <c r="C248" s="19"/>
      <c r="D248" s="20">
        <f t="shared" si="35"/>
        <v>13</v>
      </c>
      <c r="E248" s="20">
        <f t="shared" si="36"/>
        <v>67</v>
      </c>
      <c r="F248" s="20">
        <v>3</v>
      </c>
      <c r="G248" s="20">
        <v>11</v>
      </c>
      <c r="H248" s="20">
        <v>5</v>
      </c>
      <c r="I248" s="20">
        <v>31</v>
      </c>
      <c r="J248" s="20">
        <v>5</v>
      </c>
      <c r="K248" s="20">
        <v>25</v>
      </c>
    </row>
    <row r="249" spans="1:11" ht="14.25">
      <c r="A249" s="18">
        <v>8</v>
      </c>
      <c r="B249" s="19" t="s">
        <v>552</v>
      </c>
      <c r="C249" s="19"/>
      <c r="D249" s="20">
        <f t="shared" si="35"/>
        <v>44</v>
      </c>
      <c r="E249" s="20">
        <f t="shared" si="36"/>
        <v>181</v>
      </c>
      <c r="F249" s="20">
        <v>27</v>
      </c>
      <c r="G249" s="20">
        <v>127</v>
      </c>
      <c r="H249" s="20">
        <v>7</v>
      </c>
      <c r="I249" s="20">
        <v>27</v>
      </c>
      <c r="J249" s="20">
        <v>10</v>
      </c>
      <c r="K249" s="20">
        <v>27</v>
      </c>
    </row>
    <row r="250" spans="1:11" ht="14.25">
      <c r="A250" s="18">
        <v>9</v>
      </c>
      <c r="B250" s="19" t="s">
        <v>906</v>
      </c>
      <c r="C250" s="19"/>
      <c r="D250" s="20">
        <f t="shared" si="35"/>
        <v>18</v>
      </c>
      <c r="E250" s="20">
        <f t="shared" si="36"/>
        <v>66</v>
      </c>
      <c r="F250" s="20">
        <v>2</v>
      </c>
      <c r="G250" s="20">
        <v>10</v>
      </c>
      <c r="H250" s="20">
        <v>8</v>
      </c>
      <c r="I250" s="20">
        <v>32</v>
      </c>
      <c r="J250" s="20">
        <v>8</v>
      </c>
      <c r="K250" s="20">
        <v>24</v>
      </c>
    </row>
    <row r="251" spans="1:11" ht="14.25">
      <c r="A251" s="18">
        <v>10</v>
      </c>
      <c r="B251" s="19" t="s">
        <v>556</v>
      </c>
      <c r="C251" s="19"/>
      <c r="D251" s="20">
        <f t="shared" si="35"/>
        <v>41</v>
      </c>
      <c r="E251" s="20">
        <f t="shared" si="36"/>
        <v>192</v>
      </c>
      <c r="F251" s="20">
        <v>29</v>
      </c>
      <c r="G251" s="20">
        <v>139</v>
      </c>
      <c r="H251" s="20">
        <v>6</v>
      </c>
      <c r="I251" s="20">
        <v>24</v>
      </c>
      <c r="J251" s="20">
        <v>6</v>
      </c>
      <c r="K251" s="20">
        <v>29</v>
      </c>
    </row>
    <row r="252" spans="1:11" ht="14.25">
      <c r="A252" s="18">
        <v>11</v>
      </c>
      <c r="B252" s="19" t="s">
        <v>558</v>
      </c>
      <c r="C252" s="19"/>
      <c r="D252" s="20">
        <f t="shared" si="35"/>
        <v>33</v>
      </c>
      <c r="E252" s="20">
        <f t="shared" si="36"/>
        <v>169</v>
      </c>
      <c r="F252" s="20">
        <v>23</v>
      </c>
      <c r="G252" s="20">
        <v>117</v>
      </c>
      <c r="H252" s="20">
        <v>4</v>
      </c>
      <c r="I252" s="20">
        <v>23</v>
      </c>
      <c r="J252" s="20">
        <v>6</v>
      </c>
      <c r="K252" s="20">
        <v>29</v>
      </c>
    </row>
    <row r="253" spans="1:11" ht="14.25">
      <c r="A253" s="18">
        <v>12</v>
      </c>
      <c r="B253" s="19" t="s">
        <v>549</v>
      </c>
      <c r="C253" s="19"/>
      <c r="D253" s="20">
        <f t="shared" si="35"/>
        <v>54</v>
      </c>
      <c r="E253" s="20">
        <f t="shared" si="36"/>
        <v>245</v>
      </c>
      <c r="F253" s="20">
        <v>41</v>
      </c>
      <c r="G253" s="20">
        <v>187</v>
      </c>
      <c r="H253" s="20">
        <v>9</v>
      </c>
      <c r="I253" s="20">
        <v>36</v>
      </c>
      <c r="J253" s="20">
        <v>4</v>
      </c>
      <c r="K253" s="20">
        <v>22</v>
      </c>
    </row>
    <row r="254" spans="1:11" ht="14.25">
      <c r="A254" s="18" t="s">
        <v>327</v>
      </c>
      <c r="B254" s="19" t="s">
        <v>367</v>
      </c>
      <c r="C254" s="18"/>
      <c r="D254" s="20">
        <f aca="true" t="shared" si="37" ref="D254:K254">SUM(D255:D271)</f>
        <v>396</v>
      </c>
      <c r="E254" s="20">
        <f t="shared" si="37"/>
        <v>1514</v>
      </c>
      <c r="F254" s="20">
        <f t="shared" si="37"/>
        <v>212</v>
      </c>
      <c r="G254" s="20">
        <f t="shared" si="37"/>
        <v>904</v>
      </c>
      <c r="H254" s="20">
        <f t="shared" si="37"/>
        <v>83</v>
      </c>
      <c r="I254" s="20">
        <f t="shared" si="37"/>
        <v>316</v>
      </c>
      <c r="J254" s="20">
        <f t="shared" si="37"/>
        <v>101</v>
      </c>
      <c r="K254" s="20">
        <f t="shared" si="37"/>
        <v>294</v>
      </c>
    </row>
    <row r="255" spans="1:11" ht="14.25">
      <c r="A255" s="18">
        <v>1</v>
      </c>
      <c r="B255" s="19" t="s">
        <v>578</v>
      </c>
      <c r="C255" s="19"/>
      <c r="D255" s="20">
        <f aca="true" t="shared" si="38" ref="D255:D271">F255+H255+J255</f>
        <v>37</v>
      </c>
      <c r="E255" s="20">
        <f aca="true" t="shared" si="39" ref="E255:E271">G255+I255+K255</f>
        <v>104</v>
      </c>
      <c r="F255" s="20">
        <v>13</v>
      </c>
      <c r="G255" s="20">
        <v>56</v>
      </c>
      <c r="H255" s="20">
        <v>12</v>
      </c>
      <c r="I255" s="20">
        <v>25</v>
      </c>
      <c r="J255" s="20">
        <v>12</v>
      </c>
      <c r="K255" s="20">
        <v>23</v>
      </c>
    </row>
    <row r="256" spans="1:11" ht="14.25">
      <c r="A256" s="18">
        <v>2</v>
      </c>
      <c r="B256" s="19" t="s">
        <v>642</v>
      </c>
      <c r="C256" s="19"/>
      <c r="D256" s="20">
        <f t="shared" si="38"/>
        <v>22</v>
      </c>
      <c r="E256" s="20">
        <f t="shared" si="39"/>
        <v>86</v>
      </c>
      <c r="F256" s="20">
        <v>12</v>
      </c>
      <c r="G256" s="20">
        <v>49</v>
      </c>
      <c r="H256" s="20">
        <v>4</v>
      </c>
      <c r="I256" s="20">
        <v>20</v>
      </c>
      <c r="J256" s="20">
        <v>6</v>
      </c>
      <c r="K256" s="20">
        <v>17</v>
      </c>
    </row>
    <row r="257" spans="1:11" ht="14.25">
      <c r="A257" s="18">
        <v>3</v>
      </c>
      <c r="B257" s="19" t="s">
        <v>1755</v>
      </c>
      <c r="C257" s="19"/>
      <c r="D257" s="20">
        <f t="shared" si="38"/>
        <v>46</v>
      </c>
      <c r="E257" s="20">
        <f t="shared" si="39"/>
        <v>132</v>
      </c>
      <c r="F257" s="20">
        <v>25</v>
      </c>
      <c r="G257" s="20">
        <v>77</v>
      </c>
      <c r="H257" s="20">
        <v>10</v>
      </c>
      <c r="I257" s="20">
        <v>33</v>
      </c>
      <c r="J257" s="20">
        <v>11</v>
      </c>
      <c r="K257" s="20">
        <v>22</v>
      </c>
    </row>
    <row r="258" spans="1:11" ht="14.25">
      <c r="A258" s="18">
        <v>4</v>
      </c>
      <c r="B258" s="19" t="s">
        <v>1756</v>
      </c>
      <c r="C258" s="19"/>
      <c r="D258" s="20">
        <f t="shared" si="38"/>
        <v>22</v>
      </c>
      <c r="E258" s="20">
        <f t="shared" si="39"/>
        <v>79</v>
      </c>
      <c r="F258" s="20">
        <v>11</v>
      </c>
      <c r="G258" s="20">
        <v>45</v>
      </c>
      <c r="H258" s="20">
        <v>5</v>
      </c>
      <c r="I258" s="20">
        <v>17</v>
      </c>
      <c r="J258" s="20">
        <v>6</v>
      </c>
      <c r="K258" s="20">
        <v>17</v>
      </c>
    </row>
    <row r="259" spans="1:11" ht="14.25">
      <c r="A259" s="18">
        <v>5</v>
      </c>
      <c r="B259" s="19" t="s">
        <v>1757</v>
      </c>
      <c r="C259" s="19"/>
      <c r="D259" s="20">
        <f t="shared" si="38"/>
        <v>18</v>
      </c>
      <c r="E259" s="20">
        <f t="shared" si="39"/>
        <v>77</v>
      </c>
      <c r="F259" s="20">
        <v>8</v>
      </c>
      <c r="G259" s="20">
        <v>47</v>
      </c>
      <c r="H259" s="20">
        <v>4</v>
      </c>
      <c r="I259" s="20">
        <v>16</v>
      </c>
      <c r="J259" s="20">
        <v>6</v>
      </c>
      <c r="K259" s="20">
        <v>14</v>
      </c>
    </row>
    <row r="260" spans="1:11" ht="14.25">
      <c r="A260" s="18">
        <v>6</v>
      </c>
      <c r="B260" s="19" t="s">
        <v>579</v>
      </c>
      <c r="C260" s="19"/>
      <c r="D260" s="20">
        <f t="shared" si="38"/>
        <v>16</v>
      </c>
      <c r="E260" s="20">
        <f t="shared" si="39"/>
        <v>76</v>
      </c>
      <c r="F260" s="20">
        <v>9</v>
      </c>
      <c r="G260" s="20">
        <v>46</v>
      </c>
      <c r="H260" s="20">
        <v>3</v>
      </c>
      <c r="I260" s="20">
        <v>15</v>
      </c>
      <c r="J260" s="20">
        <v>4</v>
      </c>
      <c r="K260" s="20">
        <v>15</v>
      </c>
    </row>
    <row r="261" spans="1:11" ht="14.25">
      <c r="A261" s="18">
        <v>7</v>
      </c>
      <c r="B261" s="19" t="s">
        <v>804</v>
      </c>
      <c r="C261" s="19"/>
      <c r="D261" s="20">
        <f t="shared" si="38"/>
        <v>24</v>
      </c>
      <c r="E261" s="20">
        <f t="shared" si="39"/>
        <v>84</v>
      </c>
      <c r="F261" s="20">
        <v>13</v>
      </c>
      <c r="G261" s="20">
        <v>46</v>
      </c>
      <c r="H261" s="20">
        <v>5</v>
      </c>
      <c r="I261" s="20">
        <v>16</v>
      </c>
      <c r="J261" s="20">
        <v>6</v>
      </c>
      <c r="K261" s="20">
        <v>22</v>
      </c>
    </row>
    <row r="262" spans="1:11" ht="14.25">
      <c r="A262" s="18">
        <v>8</v>
      </c>
      <c r="B262" s="19" t="s">
        <v>572</v>
      </c>
      <c r="C262" s="19"/>
      <c r="D262" s="20">
        <f t="shared" si="38"/>
        <v>17</v>
      </c>
      <c r="E262" s="20">
        <f t="shared" si="39"/>
        <v>65</v>
      </c>
      <c r="F262" s="20">
        <v>12</v>
      </c>
      <c r="G262" s="20">
        <v>45</v>
      </c>
      <c r="H262" s="20">
        <v>3</v>
      </c>
      <c r="I262" s="20">
        <v>16</v>
      </c>
      <c r="J262" s="20">
        <v>2</v>
      </c>
      <c r="K262" s="20">
        <v>4</v>
      </c>
    </row>
    <row r="263" spans="1:11" ht="14.25">
      <c r="A263" s="18">
        <v>9</v>
      </c>
      <c r="B263" s="19" t="s">
        <v>1758</v>
      </c>
      <c r="C263" s="19"/>
      <c r="D263" s="20">
        <f t="shared" si="38"/>
        <v>32</v>
      </c>
      <c r="E263" s="20">
        <f t="shared" si="39"/>
        <v>126</v>
      </c>
      <c r="F263" s="20">
        <v>17</v>
      </c>
      <c r="G263" s="20">
        <v>70</v>
      </c>
      <c r="H263" s="20">
        <v>7</v>
      </c>
      <c r="I263" s="20">
        <v>30</v>
      </c>
      <c r="J263" s="20">
        <v>8</v>
      </c>
      <c r="K263" s="20">
        <v>26</v>
      </c>
    </row>
    <row r="264" spans="1:11" ht="14.25">
      <c r="A264" s="18">
        <v>10</v>
      </c>
      <c r="B264" s="19" t="s">
        <v>583</v>
      </c>
      <c r="C264" s="19"/>
      <c r="D264" s="20">
        <f t="shared" si="38"/>
        <v>12</v>
      </c>
      <c r="E264" s="20">
        <f t="shared" si="39"/>
        <v>70</v>
      </c>
      <c r="F264" s="20">
        <v>9</v>
      </c>
      <c r="G264" s="20">
        <v>53</v>
      </c>
      <c r="H264" s="20">
        <v>1</v>
      </c>
      <c r="I264" s="20">
        <v>8</v>
      </c>
      <c r="J264" s="20">
        <v>2</v>
      </c>
      <c r="K264" s="20">
        <v>9</v>
      </c>
    </row>
    <row r="265" spans="1:11" ht="14.25">
      <c r="A265" s="18">
        <v>11</v>
      </c>
      <c r="B265" s="19" t="s">
        <v>1759</v>
      </c>
      <c r="C265" s="19"/>
      <c r="D265" s="20">
        <f t="shared" si="38"/>
        <v>31</v>
      </c>
      <c r="E265" s="20">
        <f t="shared" si="39"/>
        <v>121</v>
      </c>
      <c r="F265" s="20">
        <v>16</v>
      </c>
      <c r="G265" s="20">
        <v>70</v>
      </c>
      <c r="H265" s="20">
        <v>6</v>
      </c>
      <c r="I265" s="20">
        <v>26</v>
      </c>
      <c r="J265" s="20">
        <v>9</v>
      </c>
      <c r="K265" s="20">
        <v>25</v>
      </c>
    </row>
    <row r="266" spans="1:11" ht="14.25">
      <c r="A266" s="18">
        <v>12</v>
      </c>
      <c r="B266" s="19" t="s">
        <v>1760</v>
      </c>
      <c r="C266" s="19"/>
      <c r="D266" s="20">
        <f t="shared" si="38"/>
        <v>29</v>
      </c>
      <c r="E266" s="20">
        <f t="shared" si="39"/>
        <v>123</v>
      </c>
      <c r="F266" s="20">
        <v>15</v>
      </c>
      <c r="G266" s="20">
        <v>70</v>
      </c>
      <c r="H266" s="20">
        <v>6</v>
      </c>
      <c r="I266" s="20">
        <v>23</v>
      </c>
      <c r="J266" s="20">
        <v>8</v>
      </c>
      <c r="K266" s="20">
        <v>30</v>
      </c>
    </row>
    <row r="267" spans="1:11" ht="14.25">
      <c r="A267" s="18">
        <v>13</v>
      </c>
      <c r="B267" s="19" t="s">
        <v>574</v>
      </c>
      <c r="C267" s="19"/>
      <c r="D267" s="20">
        <f t="shared" si="38"/>
        <v>15</v>
      </c>
      <c r="E267" s="20">
        <f t="shared" si="39"/>
        <v>65</v>
      </c>
      <c r="F267" s="20">
        <v>10</v>
      </c>
      <c r="G267" s="20">
        <v>47</v>
      </c>
      <c r="H267" s="20">
        <v>2</v>
      </c>
      <c r="I267" s="20">
        <v>7</v>
      </c>
      <c r="J267" s="20">
        <v>3</v>
      </c>
      <c r="K267" s="20">
        <v>11</v>
      </c>
    </row>
    <row r="268" spans="1:11" ht="14.25">
      <c r="A268" s="18">
        <v>14</v>
      </c>
      <c r="B268" s="19" t="s">
        <v>1761</v>
      </c>
      <c r="C268" s="19"/>
      <c r="D268" s="20">
        <f t="shared" si="38"/>
        <v>18</v>
      </c>
      <c r="E268" s="20">
        <f t="shared" si="39"/>
        <v>79</v>
      </c>
      <c r="F268" s="20">
        <v>10</v>
      </c>
      <c r="G268" s="20">
        <v>46</v>
      </c>
      <c r="H268" s="20">
        <v>4</v>
      </c>
      <c r="I268" s="20">
        <v>18</v>
      </c>
      <c r="J268" s="20">
        <v>4</v>
      </c>
      <c r="K268" s="20">
        <v>15</v>
      </c>
    </row>
    <row r="269" spans="1:11" ht="14.25">
      <c r="A269" s="18">
        <v>15</v>
      </c>
      <c r="B269" s="19" t="s">
        <v>1032</v>
      </c>
      <c r="C269" s="19"/>
      <c r="D269" s="20">
        <f t="shared" si="38"/>
        <v>16</v>
      </c>
      <c r="E269" s="20">
        <f t="shared" si="39"/>
        <v>78</v>
      </c>
      <c r="F269" s="20">
        <v>8</v>
      </c>
      <c r="G269" s="20">
        <v>45</v>
      </c>
      <c r="H269" s="20">
        <v>4</v>
      </c>
      <c r="I269" s="20">
        <v>17</v>
      </c>
      <c r="J269" s="20">
        <v>4</v>
      </c>
      <c r="K269" s="20">
        <v>16</v>
      </c>
    </row>
    <row r="270" spans="1:11" ht="14.25">
      <c r="A270" s="18">
        <v>16</v>
      </c>
      <c r="B270" s="19" t="s">
        <v>644</v>
      </c>
      <c r="C270" s="19"/>
      <c r="D270" s="20">
        <f t="shared" si="38"/>
        <v>23</v>
      </c>
      <c r="E270" s="20">
        <f t="shared" si="39"/>
        <v>82</v>
      </c>
      <c r="F270" s="20">
        <v>13</v>
      </c>
      <c r="G270" s="20">
        <v>46</v>
      </c>
      <c r="H270" s="20">
        <v>4</v>
      </c>
      <c r="I270" s="20">
        <v>20</v>
      </c>
      <c r="J270" s="20">
        <v>6</v>
      </c>
      <c r="K270" s="20">
        <v>16</v>
      </c>
    </row>
    <row r="271" spans="1:11" ht="14.25">
      <c r="A271" s="18">
        <v>17</v>
      </c>
      <c r="B271" s="19" t="s">
        <v>576</v>
      </c>
      <c r="C271" s="19"/>
      <c r="D271" s="20">
        <f t="shared" si="38"/>
        <v>18</v>
      </c>
      <c r="E271" s="20">
        <f t="shared" si="39"/>
        <v>67</v>
      </c>
      <c r="F271" s="20">
        <v>11</v>
      </c>
      <c r="G271" s="20">
        <v>46</v>
      </c>
      <c r="H271" s="20">
        <v>3</v>
      </c>
      <c r="I271" s="20">
        <v>9</v>
      </c>
      <c r="J271" s="20">
        <v>4</v>
      </c>
      <c r="K271" s="20">
        <v>12</v>
      </c>
    </row>
    <row r="272" spans="1:11" ht="14.25">
      <c r="A272" s="18" t="s">
        <v>342</v>
      </c>
      <c r="B272" s="19" t="s">
        <v>1762</v>
      </c>
      <c r="C272" s="18"/>
      <c r="D272" s="20">
        <f aca="true" t="shared" si="40" ref="D272:K272">SUM(D273:D281)</f>
        <v>159</v>
      </c>
      <c r="E272" s="20">
        <f t="shared" si="40"/>
        <v>699</v>
      </c>
      <c r="F272" s="20">
        <f t="shared" si="40"/>
        <v>76</v>
      </c>
      <c r="G272" s="20">
        <f t="shared" si="40"/>
        <v>357</v>
      </c>
      <c r="H272" s="20">
        <f t="shared" si="40"/>
        <v>44</v>
      </c>
      <c r="I272" s="20">
        <f t="shared" si="40"/>
        <v>173</v>
      </c>
      <c r="J272" s="20">
        <f t="shared" si="40"/>
        <v>39</v>
      </c>
      <c r="K272" s="20">
        <f t="shared" si="40"/>
        <v>169</v>
      </c>
    </row>
    <row r="273" spans="1:11" ht="14.25">
      <c r="A273" s="18">
        <v>1</v>
      </c>
      <c r="B273" s="19" t="s">
        <v>808</v>
      </c>
      <c r="C273" s="19"/>
      <c r="D273" s="20">
        <f aca="true" t="shared" si="41" ref="D273:D281">F273+H273+J273</f>
        <v>12</v>
      </c>
      <c r="E273" s="20">
        <f aca="true" t="shared" si="42" ref="E273:E281">G273+I273+K273</f>
        <v>53</v>
      </c>
      <c r="F273" s="20">
        <v>5</v>
      </c>
      <c r="G273" s="20">
        <v>21</v>
      </c>
      <c r="H273" s="20">
        <v>3</v>
      </c>
      <c r="I273" s="20">
        <v>17</v>
      </c>
      <c r="J273" s="20">
        <v>4</v>
      </c>
      <c r="K273" s="20">
        <v>15</v>
      </c>
    </row>
    <row r="274" spans="1:11" ht="14.25">
      <c r="A274" s="18">
        <v>2</v>
      </c>
      <c r="B274" s="19" t="s">
        <v>191</v>
      </c>
      <c r="C274" s="19"/>
      <c r="D274" s="20">
        <f t="shared" si="41"/>
        <v>18</v>
      </c>
      <c r="E274" s="20">
        <f t="shared" si="42"/>
        <v>78</v>
      </c>
      <c r="F274" s="20">
        <v>11</v>
      </c>
      <c r="G274" s="20">
        <v>48</v>
      </c>
      <c r="H274" s="20">
        <v>3</v>
      </c>
      <c r="I274" s="20">
        <v>14</v>
      </c>
      <c r="J274" s="20">
        <v>4</v>
      </c>
      <c r="K274" s="20">
        <v>16</v>
      </c>
    </row>
    <row r="275" spans="1:11" ht="14.25">
      <c r="A275" s="18">
        <v>3</v>
      </c>
      <c r="B275" s="19" t="s">
        <v>187</v>
      </c>
      <c r="C275" s="19"/>
      <c r="D275" s="20">
        <f t="shared" si="41"/>
        <v>18</v>
      </c>
      <c r="E275" s="20">
        <f t="shared" si="42"/>
        <v>76</v>
      </c>
      <c r="F275" s="20">
        <v>10</v>
      </c>
      <c r="G275" s="20">
        <v>43</v>
      </c>
      <c r="H275" s="20">
        <v>4</v>
      </c>
      <c r="I275" s="20">
        <v>15</v>
      </c>
      <c r="J275" s="20">
        <v>4</v>
      </c>
      <c r="K275" s="20">
        <v>18</v>
      </c>
    </row>
    <row r="276" spans="1:11" ht="14.25">
      <c r="A276" s="18">
        <v>4</v>
      </c>
      <c r="B276" s="19" t="s">
        <v>1123</v>
      </c>
      <c r="C276" s="19"/>
      <c r="D276" s="20">
        <f t="shared" si="41"/>
        <v>12</v>
      </c>
      <c r="E276" s="20">
        <f t="shared" si="42"/>
        <v>62</v>
      </c>
      <c r="F276" s="20">
        <v>5</v>
      </c>
      <c r="G276" s="20">
        <v>22</v>
      </c>
      <c r="H276" s="20">
        <v>4</v>
      </c>
      <c r="I276" s="20">
        <v>21</v>
      </c>
      <c r="J276" s="20">
        <v>3</v>
      </c>
      <c r="K276" s="20">
        <v>19</v>
      </c>
    </row>
    <row r="277" spans="1:11" ht="14.25">
      <c r="A277" s="18">
        <v>5</v>
      </c>
      <c r="B277" s="19" t="s">
        <v>846</v>
      </c>
      <c r="C277" s="19"/>
      <c r="D277" s="20">
        <f t="shared" si="41"/>
        <v>22</v>
      </c>
      <c r="E277" s="20">
        <f t="shared" si="42"/>
        <v>122</v>
      </c>
      <c r="F277" s="20">
        <v>15</v>
      </c>
      <c r="G277" s="20">
        <v>84</v>
      </c>
      <c r="H277" s="20">
        <v>3</v>
      </c>
      <c r="I277" s="20">
        <v>19</v>
      </c>
      <c r="J277" s="20">
        <v>4</v>
      </c>
      <c r="K277" s="20">
        <v>19</v>
      </c>
    </row>
    <row r="278" spans="1:11" ht="14.25">
      <c r="A278" s="18">
        <v>6</v>
      </c>
      <c r="B278" s="19" t="s">
        <v>804</v>
      </c>
      <c r="C278" s="19"/>
      <c r="D278" s="20">
        <f t="shared" si="41"/>
        <v>16</v>
      </c>
      <c r="E278" s="20">
        <f t="shared" si="42"/>
        <v>70</v>
      </c>
      <c r="F278" s="20">
        <v>6</v>
      </c>
      <c r="G278" s="20">
        <v>27</v>
      </c>
      <c r="H278" s="20">
        <v>5</v>
      </c>
      <c r="I278" s="20">
        <v>21</v>
      </c>
      <c r="J278" s="20">
        <v>5</v>
      </c>
      <c r="K278" s="20">
        <v>22</v>
      </c>
    </row>
    <row r="279" spans="1:11" ht="14.25">
      <c r="A279" s="18">
        <v>7</v>
      </c>
      <c r="B279" s="19" t="s">
        <v>806</v>
      </c>
      <c r="C279" s="19"/>
      <c r="D279" s="20">
        <f t="shared" si="41"/>
        <v>18</v>
      </c>
      <c r="E279" s="20">
        <f t="shared" si="42"/>
        <v>69</v>
      </c>
      <c r="F279" s="20">
        <v>7</v>
      </c>
      <c r="G279" s="20">
        <v>28</v>
      </c>
      <c r="H279" s="20">
        <v>6</v>
      </c>
      <c r="I279" s="20">
        <v>23</v>
      </c>
      <c r="J279" s="20">
        <v>5</v>
      </c>
      <c r="K279" s="20">
        <v>18</v>
      </c>
    </row>
    <row r="280" spans="1:11" ht="14.25">
      <c r="A280" s="18">
        <v>8</v>
      </c>
      <c r="B280" s="19" t="s">
        <v>193</v>
      </c>
      <c r="C280" s="19"/>
      <c r="D280" s="20">
        <f t="shared" si="41"/>
        <v>29</v>
      </c>
      <c r="E280" s="20">
        <f t="shared" si="42"/>
        <v>105</v>
      </c>
      <c r="F280" s="20">
        <v>12</v>
      </c>
      <c r="G280" s="20">
        <v>57</v>
      </c>
      <c r="H280" s="20">
        <v>11</v>
      </c>
      <c r="I280" s="20">
        <v>24</v>
      </c>
      <c r="J280" s="20">
        <v>6</v>
      </c>
      <c r="K280" s="20">
        <v>24</v>
      </c>
    </row>
    <row r="281" spans="1:11" ht="14.25">
      <c r="A281" s="18">
        <v>9</v>
      </c>
      <c r="B281" s="19" t="s">
        <v>274</v>
      </c>
      <c r="C281" s="19"/>
      <c r="D281" s="20">
        <f t="shared" si="41"/>
        <v>14</v>
      </c>
      <c r="E281" s="20">
        <f t="shared" si="42"/>
        <v>64</v>
      </c>
      <c r="F281" s="20">
        <v>5</v>
      </c>
      <c r="G281" s="20">
        <v>27</v>
      </c>
      <c r="H281" s="20">
        <v>5</v>
      </c>
      <c r="I281" s="20">
        <v>19</v>
      </c>
      <c r="J281" s="20">
        <v>4</v>
      </c>
      <c r="K281" s="20">
        <v>18</v>
      </c>
    </row>
    <row r="282" spans="1:11" ht="14.25">
      <c r="A282" s="18" t="s">
        <v>354</v>
      </c>
      <c r="B282" s="19" t="s">
        <v>318</v>
      </c>
      <c r="C282" s="18"/>
      <c r="D282" s="20">
        <f aca="true" t="shared" si="43" ref="D282:K282">SUM(D283:D300)</f>
        <v>339</v>
      </c>
      <c r="E282" s="20">
        <f t="shared" si="43"/>
        <v>1343</v>
      </c>
      <c r="F282" s="20">
        <f t="shared" si="43"/>
        <v>175</v>
      </c>
      <c r="G282" s="20">
        <f t="shared" si="43"/>
        <v>735</v>
      </c>
      <c r="H282" s="20">
        <f t="shared" si="43"/>
        <v>80</v>
      </c>
      <c r="I282" s="20">
        <f t="shared" si="43"/>
        <v>319</v>
      </c>
      <c r="J282" s="20">
        <f t="shared" si="43"/>
        <v>84</v>
      </c>
      <c r="K282" s="20">
        <f t="shared" si="43"/>
        <v>289</v>
      </c>
    </row>
    <row r="283" spans="1:11" ht="14.25">
      <c r="A283" s="18">
        <v>1</v>
      </c>
      <c r="B283" s="19" t="s">
        <v>585</v>
      </c>
      <c r="C283" s="19"/>
      <c r="D283" s="20">
        <f aca="true" t="shared" si="44" ref="D283:D300">F283+H283+J283</f>
        <v>8</v>
      </c>
      <c r="E283" s="20">
        <f aca="true" t="shared" si="45" ref="E283:E300">G283+I283+K283</f>
        <v>36</v>
      </c>
      <c r="F283" s="20">
        <v>3</v>
      </c>
      <c r="G283" s="20">
        <v>13</v>
      </c>
      <c r="H283" s="20">
        <v>3</v>
      </c>
      <c r="I283" s="20">
        <v>13</v>
      </c>
      <c r="J283" s="20">
        <v>2</v>
      </c>
      <c r="K283" s="20">
        <v>10</v>
      </c>
    </row>
    <row r="284" spans="1:11" ht="14.25">
      <c r="A284" s="18">
        <v>2</v>
      </c>
      <c r="B284" s="19" t="s">
        <v>527</v>
      </c>
      <c r="C284" s="19"/>
      <c r="D284" s="20">
        <f t="shared" si="44"/>
        <v>12</v>
      </c>
      <c r="E284" s="20">
        <f t="shared" si="45"/>
        <v>46</v>
      </c>
      <c r="F284" s="20">
        <v>6</v>
      </c>
      <c r="G284" s="20">
        <v>24</v>
      </c>
      <c r="H284" s="20">
        <v>3</v>
      </c>
      <c r="I284" s="20">
        <v>11</v>
      </c>
      <c r="J284" s="20">
        <v>3</v>
      </c>
      <c r="K284" s="20">
        <v>11</v>
      </c>
    </row>
    <row r="285" spans="1:11" ht="14.25">
      <c r="A285" s="18">
        <v>3</v>
      </c>
      <c r="B285" s="19" t="s">
        <v>623</v>
      </c>
      <c r="C285" s="19"/>
      <c r="D285" s="20">
        <f t="shared" si="44"/>
        <v>16</v>
      </c>
      <c r="E285" s="20">
        <f t="shared" si="45"/>
        <v>71</v>
      </c>
      <c r="F285" s="20">
        <v>10</v>
      </c>
      <c r="G285" s="20">
        <v>38</v>
      </c>
      <c r="H285" s="20">
        <v>3</v>
      </c>
      <c r="I285" s="20">
        <v>17</v>
      </c>
      <c r="J285" s="20">
        <v>3</v>
      </c>
      <c r="K285" s="20">
        <v>16</v>
      </c>
    </row>
    <row r="286" spans="1:11" ht="14.25">
      <c r="A286" s="18">
        <v>4</v>
      </c>
      <c r="B286" s="19" t="s">
        <v>525</v>
      </c>
      <c r="C286" s="19"/>
      <c r="D286" s="20">
        <f t="shared" si="44"/>
        <v>8</v>
      </c>
      <c r="E286" s="20">
        <f t="shared" si="45"/>
        <v>39</v>
      </c>
      <c r="F286" s="20">
        <v>5</v>
      </c>
      <c r="G286" s="20">
        <v>23</v>
      </c>
      <c r="H286" s="20">
        <v>1</v>
      </c>
      <c r="I286" s="20">
        <v>6</v>
      </c>
      <c r="J286" s="20">
        <v>2</v>
      </c>
      <c r="K286" s="20">
        <v>10</v>
      </c>
    </row>
    <row r="287" spans="1:11" ht="14.25">
      <c r="A287" s="18">
        <v>5</v>
      </c>
      <c r="B287" s="19" t="s">
        <v>536</v>
      </c>
      <c r="C287" s="19"/>
      <c r="D287" s="20">
        <f t="shared" si="44"/>
        <v>26</v>
      </c>
      <c r="E287" s="20">
        <f t="shared" si="45"/>
        <v>107</v>
      </c>
      <c r="F287" s="20">
        <v>21</v>
      </c>
      <c r="G287" s="20">
        <v>84</v>
      </c>
      <c r="H287" s="20">
        <v>3</v>
      </c>
      <c r="I287" s="20">
        <v>13</v>
      </c>
      <c r="J287" s="20">
        <v>2</v>
      </c>
      <c r="K287" s="20">
        <v>10</v>
      </c>
    </row>
    <row r="288" spans="1:11" ht="14.25">
      <c r="A288" s="18">
        <v>6</v>
      </c>
      <c r="B288" s="19" t="s">
        <v>625</v>
      </c>
      <c r="C288" s="19"/>
      <c r="D288" s="20">
        <f t="shared" si="44"/>
        <v>8</v>
      </c>
      <c r="E288" s="20">
        <f t="shared" si="45"/>
        <v>30</v>
      </c>
      <c r="F288" s="20">
        <v>2</v>
      </c>
      <c r="G288" s="20">
        <v>9</v>
      </c>
      <c r="H288" s="20">
        <v>2</v>
      </c>
      <c r="I288" s="20">
        <v>10</v>
      </c>
      <c r="J288" s="20">
        <v>4</v>
      </c>
      <c r="K288" s="20">
        <v>11</v>
      </c>
    </row>
    <row r="289" spans="1:11" ht="14.25">
      <c r="A289" s="18">
        <v>7</v>
      </c>
      <c r="B289" s="19" t="s">
        <v>630</v>
      </c>
      <c r="C289" s="19"/>
      <c r="D289" s="20">
        <f t="shared" si="44"/>
        <v>10</v>
      </c>
      <c r="E289" s="20">
        <f t="shared" si="45"/>
        <v>39</v>
      </c>
      <c r="F289" s="20">
        <v>4</v>
      </c>
      <c r="G289" s="20">
        <v>14</v>
      </c>
      <c r="H289" s="20">
        <v>3</v>
      </c>
      <c r="I289" s="20">
        <v>13</v>
      </c>
      <c r="J289" s="20">
        <v>3</v>
      </c>
      <c r="K289" s="20">
        <v>12</v>
      </c>
    </row>
    <row r="290" spans="1:11" ht="14.25">
      <c r="A290" s="18">
        <v>8</v>
      </c>
      <c r="B290" s="19" t="s">
        <v>1025</v>
      </c>
      <c r="C290" s="19"/>
      <c r="D290" s="20">
        <f t="shared" si="44"/>
        <v>12</v>
      </c>
      <c r="E290" s="20">
        <f t="shared" si="45"/>
        <v>40</v>
      </c>
      <c r="F290" s="20">
        <v>5</v>
      </c>
      <c r="G290" s="20">
        <v>19</v>
      </c>
      <c r="H290" s="20">
        <v>3</v>
      </c>
      <c r="I290" s="20">
        <v>10</v>
      </c>
      <c r="J290" s="20">
        <v>4</v>
      </c>
      <c r="K290" s="20">
        <v>11</v>
      </c>
    </row>
    <row r="291" spans="1:11" ht="14.25">
      <c r="A291" s="18">
        <v>9</v>
      </c>
      <c r="B291" s="19" t="s">
        <v>531</v>
      </c>
      <c r="C291" s="19"/>
      <c r="D291" s="20">
        <f t="shared" si="44"/>
        <v>27</v>
      </c>
      <c r="E291" s="20">
        <f t="shared" si="45"/>
        <v>110</v>
      </c>
      <c r="F291" s="20">
        <v>17</v>
      </c>
      <c r="G291" s="20">
        <v>74</v>
      </c>
      <c r="H291" s="20">
        <v>4</v>
      </c>
      <c r="I291" s="20">
        <v>16</v>
      </c>
      <c r="J291" s="20">
        <v>6</v>
      </c>
      <c r="K291" s="20">
        <v>20</v>
      </c>
    </row>
    <row r="292" spans="1:11" ht="14.25">
      <c r="A292" s="18">
        <v>10</v>
      </c>
      <c r="B292" s="19" t="s">
        <v>529</v>
      </c>
      <c r="C292" s="19"/>
      <c r="D292" s="20">
        <f t="shared" si="44"/>
        <v>30</v>
      </c>
      <c r="E292" s="20">
        <f t="shared" si="45"/>
        <v>114</v>
      </c>
      <c r="F292" s="20">
        <v>22</v>
      </c>
      <c r="G292" s="20">
        <v>88</v>
      </c>
      <c r="H292" s="20">
        <v>5</v>
      </c>
      <c r="I292" s="20">
        <v>15</v>
      </c>
      <c r="J292" s="20">
        <v>3</v>
      </c>
      <c r="K292" s="20">
        <v>11</v>
      </c>
    </row>
    <row r="293" spans="1:11" ht="14.25">
      <c r="A293" s="18">
        <v>11</v>
      </c>
      <c r="B293" s="19" t="s">
        <v>1763</v>
      </c>
      <c r="C293" s="19"/>
      <c r="D293" s="20">
        <f t="shared" si="44"/>
        <v>15</v>
      </c>
      <c r="E293" s="20">
        <f t="shared" si="45"/>
        <v>42</v>
      </c>
      <c r="F293" s="20">
        <v>5</v>
      </c>
      <c r="G293" s="20">
        <v>16</v>
      </c>
      <c r="H293" s="20">
        <v>5</v>
      </c>
      <c r="I293" s="20">
        <v>14</v>
      </c>
      <c r="J293" s="20">
        <v>5</v>
      </c>
      <c r="K293" s="20">
        <v>12</v>
      </c>
    </row>
    <row r="294" spans="1:11" ht="14.25">
      <c r="A294" s="18">
        <v>12</v>
      </c>
      <c r="B294" s="19" t="s">
        <v>1764</v>
      </c>
      <c r="C294" s="19"/>
      <c r="D294" s="20">
        <f t="shared" si="44"/>
        <v>12</v>
      </c>
      <c r="E294" s="20">
        <f t="shared" si="45"/>
        <v>40</v>
      </c>
      <c r="F294" s="20">
        <v>4</v>
      </c>
      <c r="G294" s="20">
        <v>13</v>
      </c>
      <c r="H294" s="20">
        <v>4</v>
      </c>
      <c r="I294" s="20">
        <v>15</v>
      </c>
      <c r="J294" s="20">
        <v>4</v>
      </c>
      <c r="K294" s="20">
        <v>12</v>
      </c>
    </row>
    <row r="295" spans="1:11" ht="14.25">
      <c r="A295" s="18">
        <v>13</v>
      </c>
      <c r="B295" s="19" t="s">
        <v>633</v>
      </c>
      <c r="C295" s="19"/>
      <c r="D295" s="20">
        <f t="shared" si="44"/>
        <v>24</v>
      </c>
      <c r="E295" s="20">
        <f t="shared" si="45"/>
        <v>87</v>
      </c>
      <c r="F295" s="20">
        <v>7</v>
      </c>
      <c r="G295" s="20">
        <v>29</v>
      </c>
      <c r="H295" s="20">
        <v>8</v>
      </c>
      <c r="I295" s="20">
        <v>31</v>
      </c>
      <c r="J295" s="20">
        <v>9</v>
      </c>
      <c r="K295" s="20">
        <v>27</v>
      </c>
    </row>
    <row r="296" spans="1:11" ht="14.25">
      <c r="A296" s="18">
        <v>14</v>
      </c>
      <c r="B296" s="19" t="s">
        <v>628</v>
      </c>
      <c r="C296" s="19"/>
      <c r="D296" s="20">
        <f t="shared" si="44"/>
        <v>20</v>
      </c>
      <c r="E296" s="20">
        <f t="shared" si="45"/>
        <v>72</v>
      </c>
      <c r="F296" s="20">
        <v>10</v>
      </c>
      <c r="G296" s="20">
        <v>36</v>
      </c>
      <c r="H296" s="20">
        <v>5</v>
      </c>
      <c r="I296" s="20">
        <v>20</v>
      </c>
      <c r="J296" s="20">
        <v>5</v>
      </c>
      <c r="K296" s="20">
        <v>16</v>
      </c>
    </row>
    <row r="297" spans="1:11" ht="14.25">
      <c r="A297" s="18">
        <v>15</v>
      </c>
      <c r="B297" s="19" t="s">
        <v>1765</v>
      </c>
      <c r="C297" s="19"/>
      <c r="D297" s="20">
        <f t="shared" si="44"/>
        <v>19</v>
      </c>
      <c r="E297" s="20">
        <f t="shared" si="45"/>
        <v>65</v>
      </c>
      <c r="F297" s="20">
        <v>4</v>
      </c>
      <c r="G297" s="20">
        <v>14</v>
      </c>
      <c r="H297" s="20">
        <v>9</v>
      </c>
      <c r="I297" s="20">
        <v>31</v>
      </c>
      <c r="J297" s="20">
        <v>6</v>
      </c>
      <c r="K297" s="20">
        <v>20</v>
      </c>
    </row>
    <row r="298" spans="1:11" ht="14.25">
      <c r="A298" s="18">
        <v>16</v>
      </c>
      <c r="B298" s="19" t="s">
        <v>325</v>
      </c>
      <c r="C298" s="19"/>
      <c r="D298" s="20">
        <f t="shared" si="44"/>
        <v>25</v>
      </c>
      <c r="E298" s="20">
        <f t="shared" si="45"/>
        <v>113</v>
      </c>
      <c r="F298" s="20">
        <v>15</v>
      </c>
      <c r="G298" s="20">
        <v>66</v>
      </c>
      <c r="H298" s="20">
        <v>4</v>
      </c>
      <c r="I298" s="20">
        <v>21</v>
      </c>
      <c r="J298" s="20">
        <v>6</v>
      </c>
      <c r="K298" s="20">
        <v>26</v>
      </c>
    </row>
    <row r="299" spans="1:11" ht="14.25">
      <c r="A299" s="18">
        <v>17</v>
      </c>
      <c r="B299" s="19" t="s">
        <v>167</v>
      </c>
      <c r="C299" s="19"/>
      <c r="D299" s="20">
        <f t="shared" si="44"/>
        <v>42</v>
      </c>
      <c r="E299" s="20">
        <f t="shared" si="45"/>
        <v>199</v>
      </c>
      <c r="F299" s="20">
        <v>27</v>
      </c>
      <c r="G299" s="20">
        <v>144</v>
      </c>
      <c r="H299" s="20">
        <v>6</v>
      </c>
      <c r="I299" s="20">
        <v>30</v>
      </c>
      <c r="J299" s="20">
        <v>9</v>
      </c>
      <c r="K299" s="20">
        <v>25</v>
      </c>
    </row>
    <row r="300" spans="1:11" ht="14.25">
      <c r="A300" s="18">
        <v>18</v>
      </c>
      <c r="B300" s="19" t="s">
        <v>1027</v>
      </c>
      <c r="C300" s="19"/>
      <c r="D300" s="20">
        <f t="shared" si="44"/>
        <v>25</v>
      </c>
      <c r="E300" s="20">
        <f t="shared" si="45"/>
        <v>93</v>
      </c>
      <c r="F300" s="20">
        <v>8</v>
      </c>
      <c r="G300" s="20">
        <v>31</v>
      </c>
      <c r="H300" s="20">
        <v>9</v>
      </c>
      <c r="I300" s="20">
        <v>33</v>
      </c>
      <c r="J300" s="20">
        <v>8</v>
      </c>
      <c r="K300" s="20">
        <v>29</v>
      </c>
    </row>
    <row r="301" spans="1:11" ht="14.25">
      <c r="A301" s="18" t="s">
        <v>366</v>
      </c>
      <c r="B301" s="19" t="s">
        <v>1766</v>
      </c>
      <c r="C301" s="18"/>
      <c r="D301" s="20">
        <f aca="true" t="shared" si="46" ref="D301:K301">SUM(D302:D325)</f>
        <v>424</v>
      </c>
      <c r="E301" s="20">
        <f t="shared" si="46"/>
        <v>1570</v>
      </c>
      <c r="F301" s="20">
        <f t="shared" si="46"/>
        <v>243</v>
      </c>
      <c r="G301" s="20">
        <f t="shared" si="46"/>
        <v>887</v>
      </c>
      <c r="H301" s="20">
        <f t="shared" si="46"/>
        <v>95</v>
      </c>
      <c r="I301" s="20">
        <f t="shared" si="46"/>
        <v>360</v>
      </c>
      <c r="J301" s="20">
        <f t="shared" si="46"/>
        <v>86</v>
      </c>
      <c r="K301" s="20">
        <f t="shared" si="46"/>
        <v>323</v>
      </c>
    </row>
    <row r="302" spans="1:11" ht="14.25">
      <c r="A302" s="18">
        <v>1</v>
      </c>
      <c r="B302" s="19" t="s">
        <v>523</v>
      </c>
      <c r="C302" s="19"/>
      <c r="D302" s="20">
        <f aca="true" t="shared" si="47" ref="D302:D325">F302+H302+J302</f>
        <v>29</v>
      </c>
      <c r="E302" s="20">
        <f aca="true" t="shared" si="48" ref="E302:E325">G302+I302+K302</f>
        <v>105</v>
      </c>
      <c r="F302" s="20">
        <v>22</v>
      </c>
      <c r="G302" s="20">
        <v>78</v>
      </c>
      <c r="H302" s="20">
        <v>4</v>
      </c>
      <c r="I302" s="20">
        <v>17</v>
      </c>
      <c r="J302" s="20">
        <v>3</v>
      </c>
      <c r="K302" s="20">
        <v>10</v>
      </c>
    </row>
    <row r="303" spans="1:11" ht="14.25">
      <c r="A303" s="18">
        <v>2</v>
      </c>
      <c r="B303" s="19" t="s">
        <v>516</v>
      </c>
      <c r="C303" s="19"/>
      <c r="D303" s="20">
        <f t="shared" si="47"/>
        <v>31</v>
      </c>
      <c r="E303" s="20">
        <f t="shared" si="48"/>
        <v>147</v>
      </c>
      <c r="F303" s="20">
        <v>22</v>
      </c>
      <c r="G303" s="20">
        <v>113</v>
      </c>
      <c r="H303" s="20">
        <v>4</v>
      </c>
      <c r="I303" s="20">
        <v>14</v>
      </c>
      <c r="J303" s="20">
        <v>5</v>
      </c>
      <c r="K303" s="20">
        <v>20</v>
      </c>
    </row>
    <row r="304" spans="1:11" ht="14.25">
      <c r="A304" s="18">
        <v>3</v>
      </c>
      <c r="B304" s="19" t="s">
        <v>510</v>
      </c>
      <c r="C304" s="19"/>
      <c r="D304" s="20">
        <f t="shared" si="47"/>
        <v>29</v>
      </c>
      <c r="E304" s="20">
        <f t="shared" si="48"/>
        <v>119</v>
      </c>
      <c r="F304" s="20">
        <v>21</v>
      </c>
      <c r="G304" s="20">
        <v>85</v>
      </c>
      <c r="H304" s="20">
        <v>4</v>
      </c>
      <c r="I304" s="20">
        <v>17</v>
      </c>
      <c r="J304" s="20">
        <v>4</v>
      </c>
      <c r="K304" s="20">
        <v>17</v>
      </c>
    </row>
    <row r="305" spans="1:11" ht="14.25">
      <c r="A305" s="18">
        <v>4</v>
      </c>
      <c r="B305" s="19" t="s">
        <v>777</v>
      </c>
      <c r="C305" s="19"/>
      <c r="D305" s="20">
        <f t="shared" si="47"/>
        <v>10</v>
      </c>
      <c r="E305" s="20">
        <f t="shared" si="48"/>
        <v>44</v>
      </c>
      <c r="F305" s="20">
        <v>3</v>
      </c>
      <c r="G305" s="20">
        <v>14</v>
      </c>
      <c r="H305" s="20">
        <v>5</v>
      </c>
      <c r="I305" s="20">
        <v>20</v>
      </c>
      <c r="J305" s="20">
        <v>2</v>
      </c>
      <c r="K305" s="20">
        <v>10</v>
      </c>
    </row>
    <row r="306" spans="1:11" ht="14.25">
      <c r="A306" s="18">
        <v>5</v>
      </c>
      <c r="B306" s="19" t="s">
        <v>508</v>
      </c>
      <c r="C306" s="19"/>
      <c r="D306" s="20">
        <f t="shared" si="47"/>
        <v>20</v>
      </c>
      <c r="E306" s="20">
        <f t="shared" si="48"/>
        <v>77</v>
      </c>
      <c r="F306" s="20">
        <v>7</v>
      </c>
      <c r="G306" s="20">
        <v>24</v>
      </c>
      <c r="H306" s="20">
        <v>5</v>
      </c>
      <c r="I306" s="20">
        <v>21</v>
      </c>
      <c r="J306" s="20">
        <v>8</v>
      </c>
      <c r="K306" s="20">
        <v>32</v>
      </c>
    </row>
    <row r="307" spans="1:11" ht="14.25">
      <c r="A307" s="18">
        <v>6</v>
      </c>
      <c r="B307" s="19" t="s">
        <v>1110</v>
      </c>
      <c r="C307" s="19"/>
      <c r="D307" s="20">
        <f t="shared" si="47"/>
        <v>7</v>
      </c>
      <c r="E307" s="20">
        <f t="shared" si="48"/>
        <v>26</v>
      </c>
      <c r="F307" s="20">
        <v>2</v>
      </c>
      <c r="G307" s="20">
        <v>4</v>
      </c>
      <c r="H307" s="20">
        <v>3</v>
      </c>
      <c r="I307" s="20">
        <v>14</v>
      </c>
      <c r="J307" s="20">
        <v>2</v>
      </c>
      <c r="K307" s="20">
        <v>8</v>
      </c>
    </row>
    <row r="308" spans="1:11" ht="14.25">
      <c r="A308" s="18">
        <v>7</v>
      </c>
      <c r="B308" s="19" t="s">
        <v>796</v>
      </c>
      <c r="C308" s="19"/>
      <c r="D308" s="20">
        <f t="shared" si="47"/>
        <v>27</v>
      </c>
      <c r="E308" s="20">
        <f t="shared" si="48"/>
        <v>108</v>
      </c>
      <c r="F308" s="20">
        <v>16</v>
      </c>
      <c r="G308" s="20">
        <v>58</v>
      </c>
      <c r="H308" s="20">
        <v>6</v>
      </c>
      <c r="I308" s="20">
        <v>25</v>
      </c>
      <c r="J308" s="20">
        <v>5</v>
      </c>
      <c r="K308" s="20">
        <v>25</v>
      </c>
    </row>
    <row r="309" spans="1:11" ht="14.25">
      <c r="A309" s="18">
        <v>8</v>
      </c>
      <c r="B309" s="19" t="s">
        <v>1120</v>
      </c>
      <c r="C309" s="19"/>
      <c r="D309" s="20">
        <f t="shared" si="47"/>
        <v>24</v>
      </c>
      <c r="E309" s="20">
        <f t="shared" si="48"/>
        <v>48</v>
      </c>
      <c r="F309" s="20">
        <v>2</v>
      </c>
      <c r="G309" s="20">
        <v>7</v>
      </c>
      <c r="H309" s="20">
        <v>17</v>
      </c>
      <c r="I309" s="20">
        <v>31</v>
      </c>
      <c r="J309" s="20">
        <v>5</v>
      </c>
      <c r="K309" s="20">
        <v>10</v>
      </c>
    </row>
    <row r="310" spans="1:11" ht="14.25">
      <c r="A310" s="18">
        <v>9</v>
      </c>
      <c r="B310" s="19" t="s">
        <v>779</v>
      </c>
      <c r="C310" s="19"/>
      <c r="D310" s="20">
        <f t="shared" si="47"/>
        <v>7</v>
      </c>
      <c r="E310" s="20">
        <f t="shared" si="48"/>
        <v>27</v>
      </c>
      <c r="F310" s="20">
        <v>4</v>
      </c>
      <c r="G310" s="20">
        <v>13</v>
      </c>
      <c r="H310" s="20">
        <v>1</v>
      </c>
      <c r="I310" s="20">
        <v>6</v>
      </c>
      <c r="J310" s="20">
        <v>2</v>
      </c>
      <c r="K310" s="20">
        <v>8</v>
      </c>
    </row>
    <row r="311" spans="1:11" ht="14.25">
      <c r="A311" s="18">
        <v>10</v>
      </c>
      <c r="B311" s="19" t="s">
        <v>794</v>
      </c>
      <c r="C311" s="19"/>
      <c r="D311" s="20">
        <f t="shared" si="47"/>
        <v>3</v>
      </c>
      <c r="E311" s="20">
        <f t="shared" si="48"/>
        <v>11</v>
      </c>
      <c r="F311" s="20">
        <v>1</v>
      </c>
      <c r="G311" s="20">
        <v>4</v>
      </c>
      <c r="H311" s="20">
        <v>1</v>
      </c>
      <c r="I311" s="20">
        <v>5</v>
      </c>
      <c r="J311" s="20">
        <v>1</v>
      </c>
      <c r="K311" s="20">
        <v>2</v>
      </c>
    </row>
    <row r="312" spans="1:11" ht="14.25">
      <c r="A312" s="18">
        <v>11</v>
      </c>
      <c r="B312" s="19" t="s">
        <v>305</v>
      </c>
      <c r="C312" s="19"/>
      <c r="D312" s="20">
        <f t="shared" si="47"/>
        <v>18</v>
      </c>
      <c r="E312" s="20">
        <f t="shared" si="48"/>
        <v>62</v>
      </c>
      <c r="F312" s="20">
        <v>11</v>
      </c>
      <c r="G312" s="20">
        <v>35</v>
      </c>
      <c r="H312" s="20">
        <v>2</v>
      </c>
      <c r="I312" s="20">
        <v>9</v>
      </c>
      <c r="J312" s="20">
        <v>5</v>
      </c>
      <c r="K312" s="20">
        <v>18</v>
      </c>
    </row>
    <row r="313" spans="1:11" ht="14.25">
      <c r="A313" s="18">
        <v>12</v>
      </c>
      <c r="B313" s="19" t="s">
        <v>781</v>
      </c>
      <c r="C313" s="19"/>
      <c r="D313" s="20">
        <f t="shared" si="47"/>
        <v>10</v>
      </c>
      <c r="E313" s="20">
        <f t="shared" si="48"/>
        <v>40</v>
      </c>
      <c r="F313" s="20">
        <v>6</v>
      </c>
      <c r="G313" s="20">
        <v>22</v>
      </c>
      <c r="H313" s="20">
        <v>2</v>
      </c>
      <c r="I313" s="20">
        <v>6</v>
      </c>
      <c r="J313" s="20">
        <v>2</v>
      </c>
      <c r="K313" s="20">
        <v>12</v>
      </c>
    </row>
    <row r="314" spans="1:11" ht="14.25">
      <c r="A314" s="18">
        <v>13</v>
      </c>
      <c r="B314" s="19" t="s">
        <v>786</v>
      </c>
      <c r="C314" s="19"/>
      <c r="D314" s="20">
        <f t="shared" si="47"/>
        <v>7</v>
      </c>
      <c r="E314" s="20">
        <f t="shared" si="48"/>
        <v>28</v>
      </c>
      <c r="F314" s="20">
        <v>4</v>
      </c>
      <c r="G314" s="20">
        <v>18</v>
      </c>
      <c r="H314" s="20">
        <v>1</v>
      </c>
      <c r="I314" s="20">
        <v>5</v>
      </c>
      <c r="J314" s="20">
        <v>2</v>
      </c>
      <c r="K314" s="20">
        <v>5</v>
      </c>
    </row>
    <row r="315" spans="1:11" ht="14.25">
      <c r="A315" s="18">
        <v>14</v>
      </c>
      <c r="B315" s="19" t="s">
        <v>521</v>
      </c>
      <c r="C315" s="19"/>
      <c r="D315" s="20">
        <f t="shared" si="47"/>
        <v>27</v>
      </c>
      <c r="E315" s="20">
        <f t="shared" si="48"/>
        <v>88</v>
      </c>
      <c r="F315" s="20">
        <v>21</v>
      </c>
      <c r="G315" s="20">
        <v>70</v>
      </c>
      <c r="H315" s="20">
        <v>2</v>
      </c>
      <c r="I315" s="20">
        <v>6</v>
      </c>
      <c r="J315" s="20">
        <v>4</v>
      </c>
      <c r="K315" s="20">
        <v>12</v>
      </c>
    </row>
    <row r="316" spans="1:11" ht="14.25">
      <c r="A316" s="18">
        <v>15</v>
      </c>
      <c r="B316" s="19" t="s">
        <v>788</v>
      </c>
      <c r="C316" s="19"/>
      <c r="D316" s="20">
        <f t="shared" si="47"/>
        <v>10</v>
      </c>
      <c r="E316" s="20">
        <f t="shared" si="48"/>
        <v>36</v>
      </c>
      <c r="F316" s="20">
        <v>5</v>
      </c>
      <c r="G316" s="20">
        <v>21</v>
      </c>
      <c r="H316" s="20">
        <v>2</v>
      </c>
      <c r="I316" s="20">
        <v>5</v>
      </c>
      <c r="J316" s="20">
        <v>3</v>
      </c>
      <c r="K316" s="20">
        <v>10</v>
      </c>
    </row>
    <row r="317" spans="1:11" ht="14.25">
      <c r="A317" s="18">
        <v>16</v>
      </c>
      <c r="B317" s="19" t="s">
        <v>1412</v>
      </c>
      <c r="C317" s="19"/>
      <c r="D317" s="20">
        <f t="shared" si="47"/>
        <v>35</v>
      </c>
      <c r="E317" s="20">
        <f t="shared" si="48"/>
        <v>131</v>
      </c>
      <c r="F317" s="20">
        <v>26</v>
      </c>
      <c r="G317" s="20">
        <v>103</v>
      </c>
      <c r="H317" s="20">
        <v>4</v>
      </c>
      <c r="I317" s="20">
        <v>13</v>
      </c>
      <c r="J317" s="20">
        <v>5</v>
      </c>
      <c r="K317" s="20">
        <v>15</v>
      </c>
    </row>
    <row r="318" spans="1:11" ht="14.25">
      <c r="A318" s="18">
        <v>17</v>
      </c>
      <c r="B318" s="19" t="s">
        <v>790</v>
      </c>
      <c r="C318" s="19"/>
      <c r="D318" s="20">
        <f t="shared" si="47"/>
        <v>6</v>
      </c>
      <c r="E318" s="20">
        <f t="shared" si="48"/>
        <v>21</v>
      </c>
      <c r="F318" s="20">
        <v>2</v>
      </c>
      <c r="G318" s="20">
        <v>5</v>
      </c>
      <c r="H318" s="20">
        <v>2</v>
      </c>
      <c r="I318" s="20">
        <v>7</v>
      </c>
      <c r="J318" s="20">
        <v>2</v>
      </c>
      <c r="K318" s="20">
        <v>9</v>
      </c>
    </row>
    <row r="319" spans="1:11" ht="14.25">
      <c r="A319" s="18">
        <v>18</v>
      </c>
      <c r="B319" s="19" t="s">
        <v>1113</v>
      </c>
      <c r="C319" s="19"/>
      <c r="D319" s="20">
        <f t="shared" si="47"/>
        <v>19</v>
      </c>
      <c r="E319" s="20">
        <f t="shared" si="48"/>
        <v>59</v>
      </c>
      <c r="F319" s="20">
        <v>10</v>
      </c>
      <c r="G319" s="20">
        <v>22</v>
      </c>
      <c r="H319" s="20">
        <v>5</v>
      </c>
      <c r="I319" s="20">
        <v>25</v>
      </c>
      <c r="J319" s="20">
        <v>4</v>
      </c>
      <c r="K319" s="20">
        <v>12</v>
      </c>
    </row>
    <row r="320" spans="1:11" ht="14.25">
      <c r="A320" s="18">
        <v>19</v>
      </c>
      <c r="B320" s="19" t="s">
        <v>792</v>
      </c>
      <c r="C320" s="19"/>
      <c r="D320" s="20">
        <f t="shared" si="47"/>
        <v>13</v>
      </c>
      <c r="E320" s="20">
        <f t="shared" si="48"/>
        <v>61</v>
      </c>
      <c r="F320" s="20">
        <v>8</v>
      </c>
      <c r="G320" s="20">
        <v>35</v>
      </c>
      <c r="H320" s="20">
        <v>3</v>
      </c>
      <c r="I320" s="20">
        <v>18</v>
      </c>
      <c r="J320" s="20">
        <v>2</v>
      </c>
      <c r="K320" s="20">
        <v>8</v>
      </c>
    </row>
    <row r="321" spans="1:11" ht="14.25">
      <c r="A321" s="18">
        <v>20</v>
      </c>
      <c r="B321" s="19" t="s">
        <v>315</v>
      </c>
      <c r="C321" s="19"/>
      <c r="D321" s="20">
        <f t="shared" si="47"/>
        <v>8</v>
      </c>
      <c r="E321" s="20">
        <f t="shared" si="48"/>
        <v>28</v>
      </c>
      <c r="F321" s="20">
        <v>4</v>
      </c>
      <c r="G321" s="20">
        <v>9</v>
      </c>
      <c r="H321" s="20">
        <v>2</v>
      </c>
      <c r="I321" s="20">
        <v>8</v>
      </c>
      <c r="J321" s="20">
        <v>2</v>
      </c>
      <c r="K321" s="20">
        <v>11</v>
      </c>
    </row>
    <row r="322" spans="1:11" ht="14.25">
      <c r="A322" s="18">
        <v>21</v>
      </c>
      <c r="B322" s="19" t="s">
        <v>1117</v>
      </c>
      <c r="C322" s="19"/>
      <c r="D322" s="20">
        <f t="shared" si="47"/>
        <v>34</v>
      </c>
      <c r="E322" s="20">
        <f t="shared" si="48"/>
        <v>120</v>
      </c>
      <c r="F322" s="20">
        <v>15</v>
      </c>
      <c r="G322" s="20">
        <v>39</v>
      </c>
      <c r="H322" s="20">
        <v>10</v>
      </c>
      <c r="I322" s="20">
        <v>43</v>
      </c>
      <c r="J322" s="20">
        <v>9</v>
      </c>
      <c r="K322" s="20">
        <v>38</v>
      </c>
    </row>
    <row r="323" spans="1:11" ht="14.25">
      <c r="A323" s="18">
        <v>22</v>
      </c>
      <c r="B323" s="19" t="s">
        <v>1414</v>
      </c>
      <c r="C323" s="19"/>
      <c r="D323" s="20">
        <f t="shared" si="47"/>
        <v>27</v>
      </c>
      <c r="E323" s="20">
        <f t="shared" si="48"/>
        <v>103</v>
      </c>
      <c r="F323" s="20">
        <v>18</v>
      </c>
      <c r="G323" s="20">
        <v>67</v>
      </c>
      <c r="H323" s="20">
        <v>6</v>
      </c>
      <c r="I323" s="20">
        <v>25</v>
      </c>
      <c r="J323" s="20">
        <v>3</v>
      </c>
      <c r="K323" s="20">
        <v>11</v>
      </c>
    </row>
    <row r="324" spans="1:11" ht="14.25">
      <c r="A324" s="18">
        <v>23</v>
      </c>
      <c r="B324" s="19" t="s">
        <v>783</v>
      </c>
      <c r="C324" s="19"/>
      <c r="D324" s="20">
        <f t="shared" si="47"/>
        <v>11</v>
      </c>
      <c r="E324" s="20">
        <f t="shared" si="48"/>
        <v>44</v>
      </c>
      <c r="F324" s="20">
        <v>3</v>
      </c>
      <c r="G324" s="20">
        <v>13</v>
      </c>
      <c r="H324" s="20">
        <v>3</v>
      </c>
      <c r="I324" s="20">
        <v>14</v>
      </c>
      <c r="J324" s="20">
        <v>5</v>
      </c>
      <c r="K324" s="20">
        <v>17</v>
      </c>
    </row>
    <row r="325" spans="1:11" ht="14.25">
      <c r="A325" s="18">
        <v>24</v>
      </c>
      <c r="B325" s="19" t="s">
        <v>519</v>
      </c>
      <c r="C325" s="19"/>
      <c r="D325" s="20">
        <f t="shared" si="47"/>
        <v>12</v>
      </c>
      <c r="E325" s="20">
        <f t="shared" si="48"/>
        <v>37</v>
      </c>
      <c r="F325" s="20">
        <v>10</v>
      </c>
      <c r="G325" s="20">
        <v>28</v>
      </c>
      <c r="H325" s="20">
        <v>1</v>
      </c>
      <c r="I325" s="20">
        <v>6</v>
      </c>
      <c r="J325" s="20">
        <v>1</v>
      </c>
      <c r="K325" s="20">
        <v>3</v>
      </c>
    </row>
    <row r="326" spans="1:11" ht="14.25">
      <c r="A326" s="18" t="s">
        <v>376</v>
      </c>
      <c r="B326" s="19" t="s">
        <v>173</v>
      </c>
      <c r="C326" s="18"/>
      <c r="D326" s="20">
        <f aca="true" t="shared" si="49" ref="D326:K326">SUM(D327:D346)</f>
        <v>565</v>
      </c>
      <c r="E326" s="20">
        <f t="shared" si="49"/>
        <v>2248</v>
      </c>
      <c r="F326" s="20">
        <f t="shared" si="49"/>
        <v>307</v>
      </c>
      <c r="G326" s="20">
        <f t="shared" si="49"/>
        <v>1281</v>
      </c>
      <c r="H326" s="20">
        <f t="shared" si="49"/>
        <v>125</v>
      </c>
      <c r="I326" s="20">
        <f t="shared" si="49"/>
        <v>502</v>
      </c>
      <c r="J326" s="20">
        <f t="shared" si="49"/>
        <v>133</v>
      </c>
      <c r="K326" s="20">
        <f t="shared" si="49"/>
        <v>465</v>
      </c>
    </row>
    <row r="327" spans="1:11" ht="14.25">
      <c r="A327" s="18">
        <v>1</v>
      </c>
      <c r="B327" s="19" t="s">
        <v>414</v>
      </c>
      <c r="C327" s="19"/>
      <c r="D327" s="20">
        <f aca="true" t="shared" si="50" ref="D327:D346">F327+H327+J327</f>
        <v>18</v>
      </c>
      <c r="E327" s="20">
        <f aca="true" t="shared" si="51" ref="E327:E346">G327+I327+K327</f>
        <v>66</v>
      </c>
      <c r="F327" s="20">
        <v>11</v>
      </c>
      <c r="G327" s="20">
        <v>41</v>
      </c>
      <c r="H327" s="20">
        <v>3</v>
      </c>
      <c r="I327" s="20">
        <v>10</v>
      </c>
      <c r="J327" s="20">
        <v>4</v>
      </c>
      <c r="K327" s="20">
        <v>15</v>
      </c>
    </row>
    <row r="328" spans="1:11" ht="14.25">
      <c r="A328" s="18">
        <v>2</v>
      </c>
      <c r="B328" s="19" t="s">
        <v>180</v>
      </c>
      <c r="C328" s="19"/>
      <c r="D328" s="20">
        <f t="shared" si="50"/>
        <v>42</v>
      </c>
      <c r="E328" s="20">
        <f t="shared" si="51"/>
        <v>210</v>
      </c>
      <c r="F328" s="20">
        <v>29</v>
      </c>
      <c r="G328" s="20">
        <v>172</v>
      </c>
      <c r="H328" s="20">
        <v>6</v>
      </c>
      <c r="I328" s="20">
        <v>18</v>
      </c>
      <c r="J328" s="20">
        <v>7</v>
      </c>
      <c r="K328" s="20">
        <v>20</v>
      </c>
    </row>
    <row r="329" spans="1:11" ht="14.25">
      <c r="A329" s="18">
        <v>3</v>
      </c>
      <c r="B329" s="19" t="s">
        <v>1767</v>
      </c>
      <c r="C329" s="19"/>
      <c r="D329" s="20">
        <f t="shared" si="50"/>
        <v>19</v>
      </c>
      <c r="E329" s="20">
        <f t="shared" si="51"/>
        <v>51</v>
      </c>
      <c r="F329" s="20">
        <v>8</v>
      </c>
      <c r="G329" s="20">
        <v>20</v>
      </c>
      <c r="H329" s="20">
        <v>4</v>
      </c>
      <c r="I329" s="20">
        <v>14</v>
      </c>
      <c r="J329" s="20">
        <v>7</v>
      </c>
      <c r="K329" s="20">
        <v>17</v>
      </c>
    </row>
    <row r="330" spans="1:11" ht="14.25">
      <c r="A330" s="18">
        <v>4</v>
      </c>
      <c r="B330" s="19" t="s">
        <v>874</v>
      </c>
      <c r="C330" s="19"/>
      <c r="D330" s="20">
        <f t="shared" si="50"/>
        <v>38</v>
      </c>
      <c r="E330" s="20">
        <f t="shared" si="51"/>
        <v>163</v>
      </c>
      <c r="F330" s="20">
        <v>17</v>
      </c>
      <c r="G330" s="20">
        <v>68</v>
      </c>
      <c r="H330" s="20">
        <v>11</v>
      </c>
      <c r="I330" s="20">
        <v>50</v>
      </c>
      <c r="J330" s="20">
        <v>10</v>
      </c>
      <c r="K330" s="20">
        <v>45</v>
      </c>
    </row>
    <row r="331" spans="1:11" ht="14.25">
      <c r="A331" s="18">
        <v>5</v>
      </c>
      <c r="B331" s="19" t="s">
        <v>1768</v>
      </c>
      <c r="C331" s="19"/>
      <c r="D331" s="20">
        <f t="shared" si="50"/>
        <v>14</v>
      </c>
      <c r="E331" s="20">
        <f t="shared" si="51"/>
        <v>54</v>
      </c>
      <c r="F331" s="20">
        <v>5</v>
      </c>
      <c r="G331" s="20">
        <v>21</v>
      </c>
      <c r="H331" s="20">
        <v>6</v>
      </c>
      <c r="I331" s="20">
        <v>19</v>
      </c>
      <c r="J331" s="20">
        <v>3</v>
      </c>
      <c r="K331" s="20">
        <v>14</v>
      </c>
    </row>
    <row r="332" spans="1:11" ht="14.25">
      <c r="A332" s="18">
        <v>6</v>
      </c>
      <c r="B332" s="19" t="s">
        <v>1769</v>
      </c>
      <c r="C332" s="19"/>
      <c r="D332" s="20">
        <f t="shared" si="50"/>
        <v>20</v>
      </c>
      <c r="E332" s="20">
        <f t="shared" si="51"/>
        <v>58</v>
      </c>
      <c r="F332" s="20">
        <v>7</v>
      </c>
      <c r="G332" s="20">
        <v>21</v>
      </c>
      <c r="H332" s="20">
        <v>8</v>
      </c>
      <c r="I332" s="20">
        <v>22</v>
      </c>
      <c r="J332" s="20">
        <v>5</v>
      </c>
      <c r="K332" s="20">
        <v>15</v>
      </c>
    </row>
    <row r="333" spans="1:11" ht="14.25">
      <c r="A333" s="18">
        <v>7</v>
      </c>
      <c r="B333" s="19" t="s">
        <v>1770</v>
      </c>
      <c r="C333" s="19"/>
      <c r="D333" s="20">
        <f t="shared" si="50"/>
        <v>12</v>
      </c>
      <c r="E333" s="20">
        <f t="shared" si="51"/>
        <v>40</v>
      </c>
      <c r="F333" s="20">
        <v>3</v>
      </c>
      <c r="G333" s="20">
        <v>15</v>
      </c>
      <c r="H333" s="20">
        <v>5</v>
      </c>
      <c r="I333" s="20">
        <v>15</v>
      </c>
      <c r="J333" s="20">
        <v>4</v>
      </c>
      <c r="K333" s="20">
        <v>10</v>
      </c>
    </row>
    <row r="334" spans="1:11" ht="14.25">
      <c r="A334" s="18">
        <v>8</v>
      </c>
      <c r="B334" s="19" t="s">
        <v>1771</v>
      </c>
      <c r="C334" s="19"/>
      <c r="D334" s="20">
        <f t="shared" si="50"/>
        <v>7</v>
      </c>
      <c r="E334" s="20">
        <f t="shared" si="51"/>
        <v>18</v>
      </c>
      <c r="F334" s="20">
        <v>3</v>
      </c>
      <c r="G334" s="20">
        <v>9</v>
      </c>
      <c r="H334" s="20">
        <v>2</v>
      </c>
      <c r="I334" s="20">
        <v>5</v>
      </c>
      <c r="J334" s="20">
        <v>2</v>
      </c>
      <c r="K334" s="20">
        <v>4</v>
      </c>
    </row>
    <row r="335" spans="1:11" ht="14.25">
      <c r="A335" s="18">
        <v>9</v>
      </c>
      <c r="B335" s="19" t="s">
        <v>1131</v>
      </c>
      <c r="C335" s="19"/>
      <c r="D335" s="20">
        <f t="shared" si="50"/>
        <v>25</v>
      </c>
      <c r="E335" s="20">
        <f t="shared" si="51"/>
        <v>92</v>
      </c>
      <c r="F335" s="20">
        <v>9</v>
      </c>
      <c r="G335" s="20">
        <v>37</v>
      </c>
      <c r="H335" s="20">
        <v>7</v>
      </c>
      <c r="I335" s="20">
        <v>28</v>
      </c>
      <c r="J335" s="20">
        <v>9</v>
      </c>
      <c r="K335" s="20">
        <v>27</v>
      </c>
    </row>
    <row r="336" spans="1:11" ht="14.25">
      <c r="A336" s="18">
        <v>10</v>
      </c>
      <c r="B336" s="19" t="s">
        <v>870</v>
      </c>
      <c r="C336" s="19"/>
      <c r="D336" s="20">
        <f t="shared" si="50"/>
        <v>39</v>
      </c>
      <c r="E336" s="20">
        <f t="shared" si="51"/>
        <v>167</v>
      </c>
      <c r="F336" s="20">
        <v>16</v>
      </c>
      <c r="G336" s="20">
        <v>69</v>
      </c>
      <c r="H336" s="20">
        <v>11</v>
      </c>
      <c r="I336" s="20">
        <v>53</v>
      </c>
      <c r="J336" s="20">
        <v>12</v>
      </c>
      <c r="K336" s="20">
        <v>45</v>
      </c>
    </row>
    <row r="337" spans="1:11" ht="14.25">
      <c r="A337" s="18">
        <v>11</v>
      </c>
      <c r="B337" s="19" t="s">
        <v>1772</v>
      </c>
      <c r="C337" s="19"/>
      <c r="D337" s="20">
        <f t="shared" si="50"/>
        <v>19</v>
      </c>
      <c r="E337" s="20">
        <f t="shared" si="51"/>
        <v>68</v>
      </c>
      <c r="F337" s="20">
        <v>9</v>
      </c>
      <c r="G337" s="20">
        <v>29</v>
      </c>
      <c r="H337" s="20">
        <v>5</v>
      </c>
      <c r="I337" s="20">
        <v>19</v>
      </c>
      <c r="J337" s="20">
        <v>5</v>
      </c>
      <c r="K337" s="20">
        <v>20</v>
      </c>
    </row>
    <row r="338" spans="1:11" ht="14.25">
      <c r="A338" s="18">
        <v>12</v>
      </c>
      <c r="B338" s="19" t="s">
        <v>416</v>
      </c>
      <c r="C338" s="19"/>
      <c r="D338" s="20">
        <f t="shared" si="50"/>
        <v>33</v>
      </c>
      <c r="E338" s="20">
        <f t="shared" si="51"/>
        <v>150</v>
      </c>
      <c r="F338" s="20">
        <v>25</v>
      </c>
      <c r="G338" s="20">
        <v>113</v>
      </c>
      <c r="H338" s="20">
        <v>3</v>
      </c>
      <c r="I338" s="20">
        <v>14</v>
      </c>
      <c r="J338" s="20">
        <v>5</v>
      </c>
      <c r="K338" s="20">
        <v>23</v>
      </c>
    </row>
    <row r="339" spans="1:11" ht="14.25">
      <c r="A339" s="18">
        <v>13</v>
      </c>
      <c r="B339" s="19" t="s">
        <v>1773</v>
      </c>
      <c r="C339" s="19"/>
      <c r="D339" s="20">
        <f t="shared" si="50"/>
        <v>54</v>
      </c>
      <c r="E339" s="20">
        <f t="shared" si="51"/>
        <v>237</v>
      </c>
      <c r="F339" s="20">
        <v>41</v>
      </c>
      <c r="G339" s="20">
        <v>188</v>
      </c>
      <c r="H339" s="20">
        <v>6</v>
      </c>
      <c r="I339" s="20">
        <v>24</v>
      </c>
      <c r="J339" s="20">
        <v>7</v>
      </c>
      <c r="K339" s="20">
        <v>25</v>
      </c>
    </row>
    <row r="340" spans="1:11" ht="14.25">
      <c r="A340" s="18">
        <v>14</v>
      </c>
      <c r="B340" s="19" t="s">
        <v>423</v>
      </c>
      <c r="C340" s="19"/>
      <c r="D340" s="20">
        <f t="shared" si="50"/>
        <v>31</v>
      </c>
      <c r="E340" s="20">
        <f t="shared" si="51"/>
        <v>142</v>
      </c>
      <c r="F340" s="20">
        <v>26</v>
      </c>
      <c r="G340" s="20">
        <v>118</v>
      </c>
      <c r="H340" s="20">
        <v>3</v>
      </c>
      <c r="I340" s="20">
        <v>13</v>
      </c>
      <c r="J340" s="20">
        <v>2</v>
      </c>
      <c r="K340" s="20">
        <v>11</v>
      </c>
    </row>
    <row r="341" spans="1:11" ht="14.25">
      <c r="A341" s="18">
        <v>15</v>
      </c>
      <c r="B341" s="19" t="s">
        <v>410</v>
      </c>
      <c r="C341" s="19"/>
      <c r="D341" s="20">
        <f t="shared" si="50"/>
        <v>30</v>
      </c>
      <c r="E341" s="20">
        <f t="shared" si="51"/>
        <v>146</v>
      </c>
      <c r="F341" s="20">
        <v>13</v>
      </c>
      <c r="G341" s="20">
        <v>61</v>
      </c>
      <c r="H341" s="20">
        <v>8</v>
      </c>
      <c r="I341" s="20">
        <v>47</v>
      </c>
      <c r="J341" s="20">
        <v>9</v>
      </c>
      <c r="K341" s="20">
        <v>38</v>
      </c>
    </row>
    <row r="342" spans="1:11" ht="14.25">
      <c r="A342" s="18">
        <v>16</v>
      </c>
      <c r="B342" s="19" t="s">
        <v>872</v>
      </c>
      <c r="C342" s="19"/>
      <c r="D342" s="20">
        <f t="shared" si="50"/>
        <v>29</v>
      </c>
      <c r="E342" s="20">
        <f t="shared" si="51"/>
        <v>110</v>
      </c>
      <c r="F342" s="20">
        <v>14</v>
      </c>
      <c r="G342" s="20">
        <v>50</v>
      </c>
      <c r="H342" s="20">
        <v>6</v>
      </c>
      <c r="I342" s="20">
        <v>30</v>
      </c>
      <c r="J342" s="20">
        <v>9</v>
      </c>
      <c r="K342" s="20">
        <v>30</v>
      </c>
    </row>
    <row r="343" spans="1:11" ht="14.25">
      <c r="A343" s="18">
        <v>17</v>
      </c>
      <c r="B343" s="19" t="s">
        <v>1774</v>
      </c>
      <c r="C343" s="19"/>
      <c r="D343" s="20">
        <f t="shared" si="50"/>
        <v>32</v>
      </c>
      <c r="E343" s="20">
        <f t="shared" si="51"/>
        <v>106</v>
      </c>
      <c r="F343" s="20">
        <v>16</v>
      </c>
      <c r="G343" s="20">
        <v>47</v>
      </c>
      <c r="H343" s="20">
        <v>6</v>
      </c>
      <c r="I343" s="20">
        <v>29</v>
      </c>
      <c r="J343" s="20">
        <v>10</v>
      </c>
      <c r="K343" s="20">
        <v>30</v>
      </c>
    </row>
    <row r="344" spans="1:11" ht="14.25">
      <c r="A344" s="18">
        <v>18</v>
      </c>
      <c r="B344" s="19" t="s">
        <v>184</v>
      </c>
      <c r="C344" s="19"/>
      <c r="D344" s="20">
        <f t="shared" si="50"/>
        <v>72</v>
      </c>
      <c r="E344" s="20">
        <f t="shared" si="51"/>
        <v>244</v>
      </c>
      <c r="F344" s="20">
        <v>44</v>
      </c>
      <c r="G344" s="20">
        <v>159</v>
      </c>
      <c r="H344" s="20">
        <v>15</v>
      </c>
      <c r="I344" s="20">
        <v>46</v>
      </c>
      <c r="J344" s="20">
        <v>13</v>
      </c>
      <c r="K344" s="20">
        <v>39</v>
      </c>
    </row>
    <row r="345" spans="1:11" ht="14.25">
      <c r="A345" s="18">
        <v>19</v>
      </c>
      <c r="B345" s="19" t="s">
        <v>1775</v>
      </c>
      <c r="C345" s="19"/>
      <c r="D345" s="20">
        <f t="shared" si="50"/>
        <v>21</v>
      </c>
      <c r="E345" s="20">
        <f t="shared" si="51"/>
        <v>84</v>
      </c>
      <c r="F345" s="20">
        <v>8</v>
      </c>
      <c r="G345" s="20">
        <v>29</v>
      </c>
      <c r="H345" s="20">
        <v>5</v>
      </c>
      <c r="I345" s="20">
        <v>28</v>
      </c>
      <c r="J345" s="20">
        <v>8</v>
      </c>
      <c r="K345" s="20">
        <v>27</v>
      </c>
    </row>
    <row r="346" spans="1:11" ht="14.25">
      <c r="A346" s="18">
        <v>20</v>
      </c>
      <c r="B346" s="19" t="s">
        <v>1776</v>
      </c>
      <c r="C346" s="19"/>
      <c r="D346" s="20">
        <f t="shared" si="50"/>
        <v>10</v>
      </c>
      <c r="E346" s="20">
        <f t="shared" si="51"/>
        <v>42</v>
      </c>
      <c r="F346" s="20">
        <v>3</v>
      </c>
      <c r="G346" s="20">
        <v>14</v>
      </c>
      <c r="H346" s="20">
        <v>5</v>
      </c>
      <c r="I346" s="20">
        <v>18</v>
      </c>
      <c r="J346" s="20">
        <v>2</v>
      </c>
      <c r="K346" s="20">
        <v>10</v>
      </c>
    </row>
    <row r="347" spans="1:11" ht="14.25">
      <c r="A347" s="18" t="s">
        <v>380</v>
      </c>
      <c r="B347" s="19" t="s">
        <v>148</v>
      </c>
      <c r="C347" s="18"/>
      <c r="D347" s="20">
        <f aca="true" t="shared" si="52" ref="D347:K347">SUM(D348:D385)</f>
        <v>981</v>
      </c>
      <c r="E347" s="20">
        <f t="shared" si="52"/>
        <v>3843</v>
      </c>
      <c r="F347" s="20">
        <f t="shared" si="52"/>
        <v>619</v>
      </c>
      <c r="G347" s="20">
        <f t="shared" si="52"/>
        <v>2544</v>
      </c>
      <c r="H347" s="20">
        <f t="shared" si="52"/>
        <v>181</v>
      </c>
      <c r="I347" s="20">
        <f t="shared" si="52"/>
        <v>677</v>
      </c>
      <c r="J347" s="20">
        <f t="shared" si="52"/>
        <v>181</v>
      </c>
      <c r="K347" s="20">
        <f t="shared" si="52"/>
        <v>622</v>
      </c>
    </row>
    <row r="348" spans="1:11" ht="14.25">
      <c r="A348" s="18">
        <v>1</v>
      </c>
      <c r="B348" s="19" t="s">
        <v>1777</v>
      </c>
      <c r="C348" s="19"/>
      <c r="D348" s="20">
        <f aca="true" t="shared" si="53" ref="D348:D385">F348+H348+J348</f>
        <v>13</v>
      </c>
      <c r="E348" s="20">
        <f aca="true" t="shared" si="54" ref="E348:E385">G348+I348+K348</f>
        <v>39</v>
      </c>
      <c r="F348" s="20">
        <v>4</v>
      </c>
      <c r="G348" s="20">
        <v>18</v>
      </c>
      <c r="H348" s="20">
        <v>4</v>
      </c>
      <c r="I348" s="20">
        <v>11</v>
      </c>
      <c r="J348" s="20">
        <v>5</v>
      </c>
      <c r="K348" s="20">
        <v>10</v>
      </c>
    </row>
    <row r="349" spans="1:11" ht="14.25">
      <c r="A349" s="18">
        <v>2</v>
      </c>
      <c r="B349" s="19" t="s">
        <v>1778</v>
      </c>
      <c r="C349" s="19"/>
      <c r="D349" s="20">
        <f t="shared" si="53"/>
        <v>6</v>
      </c>
      <c r="E349" s="20">
        <f t="shared" si="54"/>
        <v>28</v>
      </c>
      <c r="F349" s="20">
        <v>3</v>
      </c>
      <c r="G349" s="20">
        <v>13</v>
      </c>
      <c r="H349" s="20">
        <v>2</v>
      </c>
      <c r="I349" s="20">
        <v>9</v>
      </c>
      <c r="J349" s="20">
        <v>1</v>
      </c>
      <c r="K349" s="20">
        <v>6</v>
      </c>
    </row>
    <row r="350" spans="1:11" ht="14.25">
      <c r="A350" s="18">
        <v>3</v>
      </c>
      <c r="B350" s="19" t="s">
        <v>157</v>
      </c>
      <c r="C350" s="19"/>
      <c r="D350" s="20">
        <f t="shared" si="53"/>
        <v>37</v>
      </c>
      <c r="E350" s="20">
        <f t="shared" si="54"/>
        <v>136</v>
      </c>
      <c r="F350" s="20">
        <v>29</v>
      </c>
      <c r="G350" s="20">
        <v>113</v>
      </c>
      <c r="H350" s="20">
        <v>4</v>
      </c>
      <c r="I350" s="20">
        <v>12</v>
      </c>
      <c r="J350" s="20">
        <v>4</v>
      </c>
      <c r="K350" s="20">
        <v>11</v>
      </c>
    </row>
    <row r="351" spans="1:11" ht="14.25">
      <c r="A351" s="18">
        <v>4</v>
      </c>
      <c r="B351" s="19" t="s">
        <v>161</v>
      </c>
      <c r="C351" s="19"/>
      <c r="D351" s="20">
        <f t="shared" si="53"/>
        <v>81</v>
      </c>
      <c r="E351" s="20">
        <f t="shared" si="54"/>
        <v>378</v>
      </c>
      <c r="F351" s="20">
        <v>62</v>
      </c>
      <c r="G351" s="20">
        <v>310</v>
      </c>
      <c r="H351" s="20">
        <v>8</v>
      </c>
      <c r="I351" s="20">
        <v>35</v>
      </c>
      <c r="J351" s="20">
        <v>11</v>
      </c>
      <c r="K351" s="20">
        <v>33</v>
      </c>
    </row>
    <row r="352" spans="1:11" ht="14.25">
      <c r="A352" s="18">
        <v>5</v>
      </c>
      <c r="B352" s="19" t="s">
        <v>395</v>
      </c>
      <c r="C352" s="19"/>
      <c r="D352" s="20">
        <f t="shared" si="53"/>
        <v>15</v>
      </c>
      <c r="E352" s="20">
        <f t="shared" si="54"/>
        <v>70</v>
      </c>
      <c r="F352" s="20">
        <v>13</v>
      </c>
      <c r="G352" s="20">
        <v>62</v>
      </c>
      <c r="H352" s="20">
        <v>1</v>
      </c>
      <c r="I352" s="20">
        <v>4</v>
      </c>
      <c r="J352" s="20">
        <v>1</v>
      </c>
      <c r="K352" s="20">
        <v>4</v>
      </c>
    </row>
    <row r="353" spans="1:11" ht="14.25">
      <c r="A353" s="18">
        <v>6</v>
      </c>
      <c r="B353" s="19" t="s">
        <v>171</v>
      </c>
      <c r="C353" s="19"/>
      <c r="D353" s="20">
        <f t="shared" si="53"/>
        <v>38</v>
      </c>
      <c r="E353" s="20">
        <f t="shared" si="54"/>
        <v>137</v>
      </c>
      <c r="F353" s="20">
        <v>30</v>
      </c>
      <c r="G353" s="20">
        <v>112</v>
      </c>
      <c r="H353" s="20">
        <v>4</v>
      </c>
      <c r="I353" s="20">
        <v>13</v>
      </c>
      <c r="J353" s="20">
        <v>4</v>
      </c>
      <c r="K353" s="20">
        <v>12</v>
      </c>
    </row>
    <row r="354" spans="1:11" ht="14.25">
      <c r="A354" s="18">
        <v>7</v>
      </c>
      <c r="B354" s="19" t="s">
        <v>169</v>
      </c>
      <c r="C354" s="19"/>
      <c r="D354" s="20">
        <f t="shared" si="53"/>
        <v>58</v>
      </c>
      <c r="E354" s="20">
        <f t="shared" si="54"/>
        <v>218</v>
      </c>
      <c r="F354" s="20">
        <v>49</v>
      </c>
      <c r="G354" s="20">
        <v>179</v>
      </c>
      <c r="H354" s="20">
        <v>4</v>
      </c>
      <c r="I354" s="20">
        <v>19</v>
      </c>
      <c r="J354" s="20">
        <v>5</v>
      </c>
      <c r="K354" s="20">
        <v>20</v>
      </c>
    </row>
    <row r="355" spans="1:11" ht="14.25">
      <c r="A355" s="18">
        <v>8</v>
      </c>
      <c r="B355" s="19" t="s">
        <v>159</v>
      </c>
      <c r="C355" s="19"/>
      <c r="D355" s="20">
        <f t="shared" si="53"/>
        <v>13</v>
      </c>
      <c r="E355" s="20">
        <f t="shared" si="54"/>
        <v>66</v>
      </c>
      <c r="F355" s="20">
        <v>11</v>
      </c>
      <c r="G355" s="20">
        <v>54</v>
      </c>
      <c r="H355" s="20">
        <v>1</v>
      </c>
      <c r="I355" s="20">
        <v>7</v>
      </c>
      <c r="J355" s="20">
        <v>1</v>
      </c>
      <c r="K355" s="20">
        <v>5</v>
      </c>
    </row>
    <row r="356" spans="1:11" ht="14.25">
      <c r="A356" s="18">
        <v>9</v>
      </c>
      <c r="B356" s="19" t="s">
        <v>965</v>
      </c>
      <c r="C356" s="19"/>
      <c r="D356" s="20">
        <f t="shared" si="53"/>
        <v>15</v>
      </c>
      <c r="E356" s="20">
        <f t="shared" si="54"/>
        <v>73</v>
      </c>
      <c r="F356" s="20">
        <v>8</v>
      </c>
      <c r="G356" s="20">
        <v>45</v>
      </c>
      <c r="H356" s="20">
        <v>4</v>
      </c>
      <c r="I356" s="20">
        <v>16</v>
      </c>
      <c r="J356" s="20">
        <v>3</v>
      </c>
      <c r="K356" s="20">
        <v>12</v>
      </c>
    </row>
    <row r="357" spans="1:11" ht="14.25">
      <c r="A357" s="18">
        <v>10</v>
      </c>
      <c r="B357" s="19" t="s">
        <v>1176</v>
      </c>
      <c r="C357" s="19"/>
      <c r="D357" s="20">
        <f t="shared" si="53"/>
        <v>31</v>
      </c>
      <c r="E357" s="20">
        <f t="shared" si="54"/>
        <v>122</v>
      </c>
      <c r="F357" s="20">
        <v>12</v>
      </c>
      <c r="G357" s="20">
        <v>56</v>
      </c>
      <c r="H357" s="20">
        <v>8</v>
      </c>
      <c r="I357" s="20">
        <v>33</v>
      </c>
      <c r="J357" s="20">
        <v>11</v>
      </c>
      <c r="K357" s="20">
        <v>33</v>
      </c>
    </row>
    <row r="358" spans="1:11" ht="14.25">
      <c r="A358" s="18">
        <v>11</v>
      </c>
      <c r="B358" s="19" t="s">
        <v>1779</v>
      </c>
      <c r="C358" s="19"/>
      <c r="D358" s="20">
        <f t="shared" si="53"/>
        <v>15</v>
      </c>
      <c r="E358" s="20">
        <f t="shared" si="54"/>
        <v>60</v>
      </c>
      <c r="F358" s="20">
        <v>9</v>
      </c>
      <c r="G358" s="20">
        <v>35</v>
      </c>
      <c r="H358" s="20">
        <v>3</v>
      </c>
      <c r="I358" s="20">
        <v>12</v>
      </c>
      <c r="J358" s="20">
        <v>3</v>
      </c>
      <c r="K358" s="20">
        <v>13</v>
      </c>
    </row>
    <row r="359" spans="1:11" ht="14.25">
      <c r="A359" s="18">
        <v>12</v>
      </c>
      <c r="B359" s="19" t="s">
        <v>1780</v>
      </c>
      <c r="C359" s="19"/>
      <c r="D359" s="20">
        <f t="shared" si="53"/>
        <v>52</v>
      </c>
      <c r="E359" s="20">
        <f t="shared" si="54"/>
        <v>195</v>
      </c>
      <c r="F359" s="20">
        <v>27</v>
      </c>
      <c r="G359" s="20">
        <v>99</v>
      </c>
      <c r="H359" s="20">
        <v>13</v>
      </c>
      <c r="I359" s="20">
        <v>50</v>
      </c>
      <c r="J359" s="20">
        <v>12</v>
      </c>
      <c r="K359" s="20">
        <v>46</v>
      </c>
    </row>
    <row r="360" spans="1:11" ht="14.25">
      <c r="A360" s="18">
        <v>13</v>
      </c>
      <c r="B360" s="19" t="s">
        <v>978</v>
      </c>
      <c r="C360" s="19"/>
      <c r="D360" s="20">
        <f t="shared" si="53"/>
        <v>13</v>
      </c>
      <c r="E360" s="20">
        <f t="shared" si="54"/>
        <v>67</v>
      </c>
      <c r="F360" s="20">
        <v>8</v>
      </c>
      <c r="G360" s="20">
        <v>38</v>
      </c>
      <c r="H360" s="20">
        <v>3</v>
      </c>
      <c r="I360" s="20">
        <v>16</v>
      </c>
      <c r="J360" s="20">
        <v>2</v>
      </c>
      <c r="K360" s="20">
        <v>13</v>
      </c>
    </row>
    <row r="361" spans="1:11" ht="14.25">
      <c r="A361" s="18">
        <v>14</v>
      </c>
      <c r="B361" s="19" t="s">
        <v>1781</v>
      </c>
      <c r="C361" s="19"/>
      <c r="D361" s="20">
        <f t="shared" si="53"/>
        <v>8</v>
      </c>
      <c r="E361" s="20">
        <f t="shared" si="54"/>
        <v>35</v>
      </c>
      <c r="F361" s="20">
        <v>5</v>
      </c>
      <c r="G361" s="20">
        <v>18</v>
      </c>
      <c r="H361" s="20">
        <v>2</v>
      </c>
      <c r="I361" s="20">
        <v>10</v>
      </c>
      <c r="J361" s="20">
        <v>1</v>
      </c>
      <c r="K361" s="20">
        <v>7</v>
      </c>
    </row>
    <row r="362" spans="1:11" ht="14.25">
      <c r="A362" s="18">
        <v>15</v>
      </c>
      <c r="B362" s="19" t="s">
        <v>1782</v>
      </c>
      <c r="C362" s="19"/>
      <c r="D362" s="20">
        <f t="shared" si="53"/>
        <v>40</v>
      </c>
      <c r="E362" s="20">
        <f t="shared" si="54"/>
        <v>166</v>
      </c>
      <c r="F362" s="20">
        <v>31</v>
      </c>
      <c r="G362" s="20">
        <v>139</v>
      </c>
      <c r="H362" s="20">
        <v>5</v>
      </c>
      <c r="I362" s="20">
        <v>14</v>
      </c>
      <c r="J362" s="20">
        <v>4</v>
      </c>
      <c r="K362" s="20">
        <v>13</v>
      </c>
    </row>
    <row r="363" spans="1:11" ht="14.25">
      <c r="A363" s="18">
        <v>16</v>
      </c>
      <c r="B363" s="19" t="s">
        <v>400</v>
      </c>
      <c r="C363" s="19"/>
      <c r="D363" s="20">
        <f t="shared" si="53"/>
        <v>22</v>
      </c>
      <c r="E363" s="20">
        <f t="shared" si="54"/>
        <v>75</v>
      </c>
      <c r="F363" s="20">
        <v>11</v>
      </c>
      <c r="G363" s="20">
        <v>42</v>
      </c>
      <c r="H363" s="20">
        <v>5</v>
      </c>
      <c r="I363" s="20">
        <v>17</v>
      </c>
      <c r="J363" s="20">
        <v>6</v>
      </c>
      <c r="K363" s="20">
        <v>16</v>
      </c>
    </row>
    <row r="364" spans="1:11" ht="14.25">
      <c r="A364" s="18">
        <v>17</v>
      </c>
      <c r="B364" s="19" t="s">
        <v>398</v>
      </c>
      <c r="C364" s="19"/>
      <c r="D364" s="20">
        <f t="shared" si="53"/>
        <v>7</v>
      </c>
      <c r="E364" s="20">
        <f t="shared" si="54"/>
        <v>24</v>
      </c>
      <c r="F364" s="20">
        <v>4</v>
      </c>
      <c r="G364" s="20">
        <v>14</v>
      </c>
      <c r="H364" s="20">
        <v>1</v>
      </c>
      <c r="I364" s="20">
        <v>4</v>
      </c>
      <c r="J364" s="20">
        <v>2</v>
      </c>
      <c r="K364" s="20">
        <v>6</v>
      </c>
    </row>
    <row r="365" spans="1:11" ht="14.25">
      <c r="A365" s="18">
        <v>18</v>
      </c>
      <c r="B365" s="19" t="s">
        <v>1182</v>
      </c>
      <c r="C365" s="19"/>
      <c r="D365" s="20">
        <f t="shared" si="53"/>
        <v>22</v>
      </c>
      <c r="E365" s="20">
        <f t="shared" si="54"/>
        <v>82</v>
      </c>
      <c r="F365" s="20">
        <v>13</v>
      </c>
      <c r="G365" s="20">
        <v>45</v>
      </c>
      <c r="H365" s="20">
        <v>5</v>
      </c>
      <c r="I365" s="20">
        <v>19</v>
      </c>
      <c r="J365" s="20">
        <v>4</v>
      </c>
      <c r="K365" s="20">
        <v>18</v>
      </c>
    </row>
    <row r="366" spans="1:11" ht="14.25">
      <c r="A366" s="18">
        <v>19</v>
      </c>
      <c r="B366" s="19" t="s">
        <v>974</v>
      </c>
      <c r="C366" s="19"/>
      <c r="D366" s="20">
        <f t="shared" si="53"/>
        <v>10</v>
      </c>
      <c r="E366" s="20">
        <f t="shared" si="54"/>
        <v>40</v>
      </c>
      <c r="F366" s="20">
        <v>6</v>
      </c>
      <c r="G366" s="20">
        <v>23</v>
      </c>
      <c r="H366" s="20">
        <v>2</v>
      </c>
      <c r="I366" s="20">
        <v>9</v>
      </c>
      <c r="J366" s="20">
        <v>2</v>
      </c>
      <c r="K366" s="20">
        <v>8</v>
      </c>
    </row>
    <row r="367" spans="1:11" ht="14.25">
      <c r="A367" s="18">
        <v>20</v>
      </c>
      <c r="B367" s="19" t="s">
        <v>1180</v>
      </c>
      <c r="C367" s="19"/>
      <c r="D367" s="20">
        <f t="shared" si="53"/>
        <v>17</v>
      </c>
      <c r="E367" s="20">
        <f t="shared" si="54"/>
        <v>70</v>
      </c>
      <c r="F367" s="20">
        <v>8</v>
      </c>
      <c r="G367" s="20">
        <v>31</v>
      </c>
      <c r="H367" s="20">
        <v>5</v>
      </c>
      <c r="I367" s="20">
        <v>20</v>
      </c>
      <c r="J367" s="20">
        <v>4</v>
      </c>
      <c r="K367" s="20">
        <v>19</v>
      </c>
    </row>
    <row r="368" spans="1:11" ht="14.25">
      <c r="A368" s="18">
        <v>21</v>
      </c>
      <c r="B368" s="19" t="s">
        <v>1165</v>
      </c>
      <c r="C368" s="19"/>
      <c r="D368" s="20">
        <f t="shared" si="53"/>
        <v>76</v>
      </c>
      <c r="E368" s="20">
        <f t="shared" si="54"/>
        <v>324</v>
      </c>
      <c r="F368" s="20">
        <v>62</v>
      </c>
      <c r="G368" s="20">
        <v>276</v>
      </c>
      <c r="H368" s="20">
        <v>7</v>
      </c>
      <c r="I368" s="20">
        <v>25</v>
      </c>
      <c r="J368" s="20">
        <v>7</v>
      </c>
      <c r="K368" s="20">
        <v>23</v>
      </c>
    </row>
    <row r="369" spans="1:11" ht="14.25">
      <c r="A369" s="18">
        <v>22</v>
      </c>
      <c r="B369" s="19" t="s">
        <v>963</v>
      </c>
      <c r="C369" s="19"/>
      <c r="D369" s="20">
        <f t="shared" si="53"/>
        <v>12</v>
      </c>
      <c r="E369" s="20">
        <f t="shared" si="54"/>
        <v>43</v>
      </c>
      <c r="F369" s="20">
        <v>6</v>
      </c>
      <c r="G369" s="20">
        <v>25</v>
      </c>
      <c r="H369" s="20">
        <v>2</v>
      </c>
      <c r="I369" s="20">
        <v>8</v>
      </c>
      <c r="J369" s="20">
        <v>4</v>
      </c>
      <c r="K369" s="20">
        <v>10</v>
      </c>
    </row>
    <row r="370" spans="1:11" ht="14.25">
      <c r="A370" s="18">
        <v>23</v>
      </c>
      <c r="B370" s="19" t="s">
        <v>1168</v>
      </c>
      <c r="C370" s="19"/>
      <c r="D370" s="20">
        <f t="shared" si="53"/>
        <v>33</v>
      </c>
      <c r="E370" s="20">
        <f t="shared" si="54"/>
        <v>137</v>
      </c>
      <c r="F370" s="20">
        <v>20</v>
      </c>
      <c r="G370" s="20">
        <v>79</v>
      </c>
      <c r="H370" s="20">
        <v>6</v>
      </c>
      <c r="I370" s="20">
        <v>30</v>
      </c>
      <c r="J370" s="20">
        <v>7</v>
      </c>
      <c r="K370" s="20">
        <v>28</v>
      </c>
    </row>
    <row r="371" spans="1:11" ht="14.25">
      <c r="A371" s="18">
        <v>24</v>
      </c>
      <c r="B371" s="19" t="s">
        <v>238</v>
      </c>
      <c r="C371" s="19"/>
      <c r="D371" s="20">
        <f t="shared" si="53"/>
        <v>18</v>
      </c>
      <c r="E371" s="20">
        <f t="shared" si="54"/>
        <v>52</v>
      </c>
      <c r="F371" s="20">
        <v>8</v>
      </c>
      <c r="G371" s="20">
        <v>25</v>
      </c>
      <c r="H371" s="20">
        <v>6</v>
      </c>
      <c r="I371" s="20">
        <v>14</v>
      </c>
      <c r="J371" s="20">
        <v>4</v>
      </c>
      <c r="K371" s="20">
        <v>13</v>
      </c>
    </row>
    <row r="372" spans="1:11" ht="14.25">
      <c r="A372" s="18">
        <v>25</v>
      </c>
      <c r="B372" s="19" t="s">
        <v>393</v>
      </c>
      <c r="C372" s="19"/>
      <c r="D372" s="20">
        <f t="shared" si="53"/>
        <v>12</v>
      </c>
      <c r="E372" s="20">
        <f t="shared" si="54"/>
        <v>45</v>
      </c>
      <c r="F372" s="20">
        <v>7</v>
      </c>
      <c r="G372" s="20">
        <v>27</v>
      </c>
      <c r="H372" s="20">
        <v>3</v>
      </c>
      <c r="I372" s="20">
        <v>9</v>
      </c>
      <c r="J372" s="20">
        <v>2</v>
      </c>
      <c r="K372" s="20">
        <v>9</v>
      </c>
    </row>
    <row r="373" spans="1:11" ht="14.25">
      <c r="A373" s="18">
        <v>26</v>
      </c>
      <c r="B373" s="19" t="s">
        <v>1174</v>
      </c>
      <c r="C373" s="19"/>
      <c r="D373" s="20">
        <f t="shared" si="53"/>
        <v>24</v>
      </c>
      <c r="E373" s="20">
        <f t="shared" si="54"/>
        <v>89</v>
      </c>
      <c r="F373" s="20">
        <v>12</v>
      </c>
      <c r="G373" s="20">
        <v>47</v>
      </c>
      <c r="H373" s="20">
        <v>6</v>
      </c>
      <c r="I373" s="20">
        <v>22</v>
      </c>
      <c r="J373" s="20">
        <v>6</v>
      </c>
      <c r="K373" s="20">
        <v>20</v>
      </c>
    </row>
    <row r="374" spans="1:11" ht="14.25">
      <c r="A374" s="18">
        <v>27</v>
      </c>
      <c r="B374" s="19" t="s">
        <v>1783</v>
      </c>
      <c r="C374" s="19"/>
      <c r="D374" s="20">
        <f t="shared" si="53"/>
        <v>14</v>
      </c>
      <c r="E374" s="20">
        <f t="shared" si="54"/>
        <v>53</v>
      </c>
      <c r="F374" s="20">
        <v>9</v>
      </c>
      <c r="G374" s="20">
        <v>34</v>
      </c>
      <c r="H374" s="20">
        <v>2</v>
      </c>
      <c r="I374" s="20">
        <v>10</v>
      </c>
      <c r="J374" s="20">
        <v>3</v>
      </c>
      <c r="K374" s="20">
        <v>9</v>
      </c>
    </row>
    <row r="375" spans="1:11" ht="14.25">
      <c r="A375" s="18">
        <v>28</v>
      </c>
      <c r="B375" s="19" t="s">
        <v>1172</v>
      </c>
      <c r="C375" s="19"/>
      <c r="D375" s="20">
        <f t="shared" si="53"/>
        <v>17</v>
      </c>
      <c r="E375" s="20">
        <f t="shared" si="54"/>
        <v>61</v>
      </c>
      <c r="F375" s="20">
        <v>10</v>
      </c>
      <c r="G375" s="20">
        <v>30</v>
      </c>
      <c r="H375" s="20">
        <v>4</v>
      </c>
      <c r="I375" s="20">
        <v>16</v>
      </c>
      <c r="J375" s="20">
        <v>3</v>
      </c>
      <c r="K375" s="20">
        <v>15</v>
      </c>
    </row>
    <row r="376" spans="1:11" ht="14.25">
      <c r="A376" s="18">
        <v>29</v>
      </c>
      <c r="B376" s="19" t="s">
        <v>972</v>
      </c>
      <c r="C376" s="19"/>
      <c r="D376" s="20">
        <f t="shared" si="53"/>
        <v>27</v>
      </c>
      <c r="E376" s="20">
        <f t="shared" si="54"/>
        <v>93</v>
      </c>
      <c r="F376" s="20">
        <v>14</v>
      </c>
      <c r="G376" s="20">
        <v>47</v>
      </c>
      <c r="H376" s="20">
        <v>6</v>
      </c>
      <c r="I376" s="20">
        <v>24</v>
      </c>
      <c r="J376" s="20">
        <v>7</v>
      </c>
      <c r="K376" s="20">
        <v>22</v>
      </c>
    </row>
    <row r="377" spans="1:11" ht="14.25">
      <c r="A377" s="18">
        <v>30</v>
      </c>
      <c r="B377" s="19" t="s">
        <v>1383</v>
      </c>
      <c r="C377" s="19"/>
      <c r="D377" s="20">
        <f t="shared" si="53"/>
        <v>26</v>
      </c>
      <c r="E377" s="20">
        <f t="shared" si="54"/>
        <v>103</v>
      </c>
      <c r="F377" s="20">
        <v>12</v>
      </c>
      <c r="G377" s="20">
        <v>51</v>
      </c>
      <c r="H377" s="20">
        <v>9</v>
      </c>
      <c r="I377" s="20">
        <v>27</v>
      </c>
      <c r="J377" s="20">
        <v>5</v>
      </c>
      <c r="K377" s="20">
        <v>25</v>
      </c>
    </row>
    <row r="378" spans="1:11" ht="14.25">
      <c r="A378" s="18">
        <v>31</v>
      </c>
      <c r="B378" s="19" t="s">
        <v>167</v>
      </c>
      <c r="C378" s="19"/>
      <c r="D378" s="20">
        <f t="shared" si="53"/>
        <v>15</v>
      </c>
      <c r="E378" s="20">
        <f t="shared" si="54"/>
        <v>52</v>
      </c>
      <c r="F378" s="20">
        <v>8</v>
      </c>
      <c r="G378" s="20">
        <v>32</v>
      </c>
      <c r="H378" s="20">
        <v>4</v>
      </c>
      <c r="I378" s="20">
        <v>10</v>
      </c>
      <c r="J378" s="20">
        <v>3</v>
      </c>
      <c r="K378" s="20">
        <v>10</v>
      </c>
    </row>
    <row r="379" spans="1:11" ht="14.25">
      <c r="A379" s="18">
        <v>32</v>
      </c>
      <c r="B379" s="19" t="s">
        <v>1784</v>
      </c>
      <c r="C379" s="19"/>
      <c r="D379" s="20">
        <f t="shared" si="53"/>
        <v>45</v>
      </c>
      <c r="E379" s="20">
        <f t="shared" si="54"/>
        <v>142</v>
      </c>
      <c r="F379" s="20">
        <v>17</v>
      </c>
      <c r="G379" s="20">
        <v>63</v>
      </c>
      <c r="H379" s="20">
        <v>14</v>
      </c>
      <c r="I379" s="20">
        <v>45</v>
      </c>
      <c r="J379" s="20">
        <v>14</v>
      </c>
      <c r="K379" s="20">
        <v>34</v>
      </c>
    </row>
    <row r="380" spans="1:11" ht="14.25">
      <c r="A380" s="18">
        <v>33</v>
      </c>
      <c r="B380" s="19" t="s">
        <v>165</v>
      </c>
      <c r="C380" s="19"/>
      <c r="D380" s="20">
        <f t="shared" si="53"/>
        <v>22</v>
      </c>
      <c r="E380" s="20">
        <f t="shared" si="54"/>
        <v>84</v>
      </c>
      <c r="F380" s="20">
        <v>12</v>
      </c>
      <c r="G380" s="20">
        <v>49</v>
      </c>
      <c r="H380" s="20">
        <v>5</v>
      </c>
      <c r="I380" s="20">
        <v>18</v>
      </c>
      <c r="J380" s="20">
        <v>5</v>
      </c>
      <c r="K380" s="20">
        <v>17</v>
      </c>
    </row>
    <row r="381" spans="1:11" ht="14.25">
      <c r="A381" s="18">
        <v>34</v>
      </c>
      <c r="B381" s="19" t="s">
        <v>163</v>
      </c>
      <c r="C381" s="19"/>
      <c r="D381" s="20">
        <f t="shared" si="53"/>
        <v>20</v>
      </c>
      <c r="E381" s="20">
        <f t="shared" si="54"/>
        <v>57</v>
      </c>
      <c r="F381" s="20">
        <v>10</v>
      </c>
      <c r="G381" s="20">
        <v>32</v>
      </c>
      <c r="H381" s="20">
        <v>5</v>
      </c>
      <c r="I381" s="20">
        <v>13</v>
      </c>
      <c r="J381" s="20">
        <v>5</v>
      </c>
      <c r="K381" s="20">
        <v>12</v>
      </c>
    </row>
    <row r="382" spans="1:11" ht="14.25">
      <c r="A382" s="18">
        <v>35</v>
      </c>
      <c r="B382" s="19" t="s">
        <v>1785</v>
      </c>
      <c r="C382" s="19"/>
      <c r="D382" s="20">
        <f t="shared" si="53"/>
        <v>38</v>
      </c>
      <c r="E382" s="20">
        <f t="shared" si="54"/>
        <v>157</v>
      </c>
      <c r="F382" s="20">
        <v>21</v>
      </c>
      <c r="G382" s="20">
        <v>92</v>
      </c>
      <c r="H382" s="20">
        <v>7</v>
      </c>
      <c r="I382" s="20">
        <v>34</v>
      </c>
      <c r="J382" s="20">
        <v>10</v>
      </c>
      <c r="K382" s="20">
        <v>31</v>
      </c>
    </row>
    <row r="383" spans="1:11" ht="14.25">
      <c r="A383" s="18">
        <v>36</v>
      </c>
      <c r="B383" s="19" t="s">
        <v>1178</v>
      </c>
      <c r="C383" s="19"/>
      <c r="D383" s="20">
        <f t="shared" si="53"/>
        <v>7</v>
      </c>
      <c r="E383" s="20">
        <f t="shared" si="54"/>
        <v>27</v>
      </c>
      <c r="F383" s="20">
        <v>4</v>
      </c>
      <c r="G383" s="20">
        <v>17</v>
      </c>
      <c r="H383" s="20">
        <v>2</v>
      </c>
      <c r="I383" s="20">
        <v>4</v>
      </c>
      <c r="J383" s="20">
        <v>1</v>
      </c>
      <c r="K383" s="20">
        <v>6</v>
      </c>
    </row>
    <row r="384" spans="1:11" ht="14.25">
      <c r="A384" s="18">
        <v>37</v>
      </c>
      <c r="B384" s="19" t="s">
        <v>408</v>
      </c>
      <c r="C384" s="19"/>
      <c r="D384" s="20">
        <f t="shared" si="53"/>
        <v>38</v>
      </c>
      <c r="E384" s="20">
        <f t="shared" si="54"/>
        <v>132</v>
      </c>
      <c r="F384" s="20">
        <v>24</v>
      </c>
      <c r="G384" s="20">
        <v>80</v>
      </c>
      <c r="H384" s="20">
        <v>7</v>
      </c>
      <c r="I384" s="20">
        <v>28</v>
      </c>
      <c r="J384" s="20">
        <v>7</v>
      </c>
      <c r="K384" s="20">
        <v>24</v>
      </c>
    </row>
    <row r="385" spans="1:11" ht="14.25">
      <c r="A385" s="18">
        <v>38</v>
      </c>
      <c r="B385" s="19" t="s">
        <v>141</v>
      </c>
      <c r="C385" s="19"/>
      <c r="D385" s="20">
        <f t="shared" si="53"/>
        <v>24</v>
      </c>
      <c r="E385" s="20">
        <f t="shared" si="54"/>
        <v>111</v>
      </c>
      <c r="F385" s="20">
        <v>20</v>
      </c>
      <c r="G385" s="20">
        <v>92</v>
      </c>
      <c r="H385" s="20">
        <v>2</v>
      </c>
      <c r="I385" s="20">
        <v>10</v>
      </c>
      <c r="J385" s="20">
        <v>2</v>
      </c>
      <c r="K385" s="20">
        <v>9</v>
      </c>
    </row>
  </sheetData>
  <mergeCells count="10">
    <mergeCell ref="A1:K1"/>
    <mergeCell ref="F2:G2"/>
    <mergeCell ref="H2:I2"/>
    <mergeCell ref="J2:K2"/>
    <mergeCell ref="A4:B4"/>
    <mergeCell ref="A2:A3"/>
    <mergeCell ref="B2:B3"/>
    <mergeCell ref="C2:C3"/>
    <mergeCell ref="D2:D3"/>
    <mergeCell ref="E2:E3"/>
  </mergeCells>
  <printOptions horizontalCentered="1"/>
  <pageMargins left="0.24" right="0.16" top="0.98" bottom="0.87" header="0.51" footer="0.28"/>
  <pageSetup horizontalDpi="600" verticalDpi="600" orientation="landscape" paperSize="9"/>
</worksheet>
</file>

<file path=xl/worksheets/sheet21.xml><?xml version="1.0" encoding="utf-8"?>
<worksheet xmlns="http://schemas.openxmlformats.org/spreadsheetml/2006/main" xmlns:r="http://schemas.openxmlformats.org/officeDocument/2006/relationships">
  <sheetPr>
    <tabColor indexed="10"/>
  </sheetPr>
  <dimension ref="A4:H22"/>
  <sheetViews>
    <sheetView workbookViewId="0" topLeftCell="A10">
      <selection activeCell="K14" sqref="K14"/>
    </sheetView>
  </sheetViews>
  <sheetFormatPr defaultColWidth="9.00390625" defaultColWidthPt="54" defaultRowHeight="14.25"/>
  <cols>
    <col min="1" max="1" width="3.25390625" widthPt="19.5" style="0" customWidth="1"/>
  </cols>
  <sheetData>
    <row r="4" spans="1:8" ht="14.25">
      <c r="A4" s="1" t="s">
        <v>1786</v>
      </c>
      <c r="B4" s="1"/>
      <c r="C4" s="1" t="s">
        <v>1787</v>
      </c>
      <c r="D4" s="1" t="s">
        <v>1788</v>
      </c>
      <c r="E4" s="1" t="s">
        <v>1789</v>
      </c>
      <c r="F4" s="1" t="s">
        <v>1700</v>
      </c>
      <c r="G4" s="2" t="s">
        <v>1701</v>
      </c>
      <c r="H4" s="3" t="s">
        <v>1790</v>
      </c>
    </row>
    <row r="5" spans="1:8" ht="33.75">
      <c r="A5" s="3" t="s">
        <v>1791</v>
      </c>
      <c r="B5" s="3" t="s">
        <v>1792</v>
      </c>
      <c r="C5" s="3" t="s">
        <v>1793</v>
      </c>
      <c r="D5" s="4" t="s">
        <v>1794</v>
      </c>
      <c r="E5" s="3" t="s">
        <v>1258</v>
      </c>
      <c r="F5" s="5" t="s">
        <v>1795</v>
      </c>
      <c r="G5" s="3" t="s">
        <v>1796</v>
      </c>
      <c r="H5" s="6" t="s">
        <v>1797</v>
      </c>
    </row>
    <row r="6" spans="1:8" ht="24">
      <c r="A6" s="3"/>
      <c r="B6" s="3"/>
      <c r="C6" s="3" t="s">
        <v>1798</v>
      </c>
      <c r="D6" s="7" t="s">
        <v>1799</v>
      </c>
      <c r="E6" s="3" t="s">
        <v>1800</v>
      </c>
      <c r="F6" s="3" t="s">
        <v>1801</v>
      </c>
      <c r="G6" s="3" t="s">
        <v>1796</v>
      </c>
      <c r="H6" s="6" t="s">
        <v>1797</v>
      </c>
    </row>
    <row r="7" spans="1:8" ht="48">
      <c r="A7" s="3"/>
      <c r="B7" s="3"/>
      <c r="C7" s="3" t="s">
        <v>1802</v>
      </c>
      <c r="D7" s="7" t="s">
        <v>1803</v>
      </c>
      <c r="E7" s="3" t="s">
        <v>1800</v>
      </c>
      <c r="F7" s="3" t="s">
        <v>1804</v>
      </c>
      <c r="G7" s="3" t="s">
        <v>1796</v>
      </c>
      <c r="H7" s="6" t="s">
        <v>1797</v>
      </c>
    </row>
    <row r="8" spans="1:8" ht="33.75">
      <c r="A8" s="3"/>
      <c r="B8" s="3"/>
      <c r="C8" s="3" t="s">
        <v>1805</v>
      </c>
      <c r="D8" s="4" t="s">
        <v>1806</v>
      </c>
      <c r="E8" s="3" t="s">
        <v>1807</v>
      </c>
      <c r="F8" s="3">
        <v>4000</v>
      </c>
      <c r="G8" s="3" t="s">
        <v>1796</v>
      </c>
      <c r="H8" s="6" t="s">
        <v>1808</v>
      </c>
    </row>
    <row r="9" spans="1:8" ht="24">
      <c r="A9" s="3"/>
      <c r="B9" s="3" t="s">
        <v>1809</v>
      </c>
      <c r="C9" s="3" t="s">
        <v>1810</v>
      </c>
      <c r="D9" s="7" t="s">
        <v>1811</v>
      </c>
      <c r="E9" s="3" t="s">
        <v>1812</v>
      </c>
      <c r="F9" s="3">
        <v>100</v>
      </c>
      <c r="G9" s="3" t="s">
        <v>1813</v>
      </c>
      <c r="H9" s="6" t="s">
        <v>1797</v>
      </c>
    </row>
    <row r="10" spans="1:8" ht="24">
      <c r="A10" s="3"/>
      <c r="B10" s="3"/>
      <c r="C10" s="3"/>
      <c r="D10" s="7" t="s">
        <v>1814</v>
      </c>
      <c r="E10" s="3" t="s">
        <v>1812</v>
      </c>
      <c r="F10" s="5">
        <v>95</v>
      </c>
      <c r="G10" s="3"/>
      <c r="H10" s="6" t="s">
        <v>1808</v>
      </c>
    </row>
    <row r="11" spans="1:8" ht="24">
      <c r="A11" s="3"/>
      <c r="B11" s="3"/>
      <c r="C11" s="3" t="s">
        <v>1815</v>
      </c>
      <c r="D11" s="7" t="s">
        <v>1816</v>
      </c>
      <c r="E11" s="3" t="s">
        <v>1812</v>
      </c>
      <c r="F11" s="3">
        <v>100</v>
      </c>
      <c r="G11" s="3"/>
      <c r="H11" s="6" t="s">
        <v>1808</v>
      </c>
    </row>
    <row r="12" spans="1:8" ht="24">
      <c r="A12" s="3"/>
      <c r="B12" s="3"/>
      <c r="C12" s="3"/>
      <c r="D12" s="7" t="s">
        <v>1817</v>
      </c>
      <c r="E12" s="3" t="s">
        <v>1812</v>
      </c>
      <c r="F12" s="3">
        <v>100</v>
      </c>
      <c r="G12" s="3" t="s">
        <v>1813</v>
      </c>
      <c r="H12" s="6" t="s">
        <v>1808</v>
      </c>
    </row>
    <row r="13" spans="1:8" ht="36">
      <c r="A13" s="3"/>
      <c r="B13" s="3" t="s">
        <v>1818</v>
      </c>
      <c r="C13" s="3" t="s">
        <v>1819</v>
      </c>
      <c r="D13" s="7" t="s">
        <v>1820</v>
      </c>
      <c r="E13" s="3" t="s">
        <v>1812</v>
      </c>
      <c r="F13" s="5">
        <v>93</v>
      </c>
      <c r="G13" s="3">
        <v>95</v>
      </c>
      <c r="H13" s="6" t="s">
        <v>1797</v>
      </c>
    </row>
    <row r="14" spans="1:8" ht="36">
      <c r="A14" s="3"/>
      <c r="B14" s="3"/>
      <c r="C14" s="3"/>
      <c r="D14" s="7" t="s">
        <v>1821</v>
      </c>
      <c r="E14" s="3" t="s">
        <v>1822</v>
      </c>
      <c r="F14" s="3">
        <v>10</v>
      </c>
      <c r="G14" s="3">
        <v>10</v>
      </c>
      <c r="H14" s="6" t="s">
        <v>1808</v>
      </c>
    </row>
    <row r="15" spans="1:8" ht="24">
      <c r="A15" s="3"/>
      <c r="B15" s="3"/>
      <c r="C15" s="3" t="s">
        <v>1823</v>
      </c>
      <c r="D15" s="7" t="s">
        <v>1824</v>
      </c>
      <c r="E15" s="3" t="s">
        <v>1812</v>
      </c>
      <c r="F15" s="3">
        <v>100</v>
      </c>
      <c r="G15" s="3" t="s">
        <v>1813</v>
      </c>
      <c r="H15" s="6" t="s">
        <v>1808</v>
      </c>
    </row>
    <row r="16" spans="1:8" ht="45">
      <c r="A16" s="3"/>
      <c r="B16" s="3"/>
      <c r="C16" s="3" t="s">
        <v>1825</v>
      </c>
      <c r="D16" s="4" t="s">
        <v>1826</v>
      </c>
      <c r="E16" s="3" t="s">
        <v>1812</v>
      </c>
      <c r="F16" s="3">
        <v>100</v>
      </c>
      <c r="G16" s="3" t="s">
        <v>1813</v>
      </c>
      <c r="H16" s="6" t="s">
        <v>1808</v>
      </c>
    </row>
    <row r="17" spans="1:8" ht="48">
      <c r="A17" s="3"/>
      <c r="B17" s="3" t="s">
        <v>1827</v>
      </c>
      <c r="C17" s="8" t="s">
        <v>1828</v>
      </c>
      <c r="D17" s="9" t="s">
        <v>1829</v>
      </c>
      <c r="E17" s="8" t="s">
        <v>1812</v>
      </c>
      <c r="F17" s="3">
        <v>100</v>
      </c>
      <c r="G17" s="3" t="s">
        <v>1813</v>
      </c>
      <c r="H17" s="6" t="s">
        <v>1808</v>
      </c>
    </row>
    <row r="18" spans="1:8" ht="36">
      <c r="A18" s="3"/>
      <c r="B18" s="3"/>
      <c r="C18" s="3" t="s">
        <v>1830</v>
      </c>
      <c r="D18" s="7" t="s">
        <v>1831</v>
      </c>
      <c r="E18" s="3" t="s">
        <v>1812</v>
      </c>
      <c r="F18" s="3">
        <v>100</v>
      </c>
      <c r="G18" s="3" t="s">
        <v>1813</v>
      </c>
      <c r="H18" s="6" t="s">
        <v>1808</v>
      </c>
    </row>
    <row r="19" spans="1:8" ht="33.75">
      <c r="A19" s="3"/>
      <c r="B19" s="3" t="s">
        <v>1832</v>
      </c>
      <c r="C19" s="8" t="s">
        <v>1833</v>
      </c>
      <c r="D19" s="4" t="s">
        <v>1834</v>
      </c>
      <c r="E19" s="8" t="s">
        <v>1812</v>
      </c>
      <c r="F19" s="8">
        <v>100</v>
      </c>
      <c r="G19" s="3" t="s">
        <v>1835</v>
      </c>
      <c r="H19" s="6" t="s">
        <v>1797</v>
      </c>
    </row>
    <row r="20" spans="1:8" ht="22.5">
      <c r="A20" s="3"/>
      <c r="B20" s="3"/>
      <c r="C20" s="6" t="s">
        <v>1836</v>
      </c>
      <c r="D20" s="4" t="s">
        <v>1837</v>
      </c>
      <c r="E20" s="3" t="s">
        <v>1258</v>
      </c>
      <c r="F20" s="8">
        <v>3268</v>
      </c>
      <c r="G20" s="8"/>
      <c r="H20" s="6" t="s">
        <v>1797</v>
      </c>
    </row>
    <row r="21" spans="1:8" ht="22.5" customHeight="1">
      <c r="A21" s="3"/>
      <c r="B21" s="8" t="s">
        <v>1838</v>
      </c>
      <c r="C21" s="4" t="s">
        <v>1839</v>
      </c>
      <c r="D21" s="4"/>
      <c r="E21" s="8" t="s">
        <v>1812</v>
      </c>
      <c r="F21" s="8">
        <v>100</v>
      </c>
      <c r="G21" s="3" t="s">
        <v>1835</v>
      </c>
      <c r="H21" s="6" t="s">
        <v>1808</v>
      </c>
    </row>
    <row r="22" spans="1:8" ht="14.25">
      <c r="A22" s="3"/>
      <c r="B22" s="8"/>
      <c r="C22" s="7" t="s">
        <v>1840</v>
      </c>
      <c r="D22" s="7"/>
      <c r="E22" s="3" t="s">
        <v>1841</v>
      </c>
      <c r="F22" s="3">
        <v>1</v>
      </c>
      <c r="G22" s="3" t="s">
        <v>1813</v>
      </c>
      <c r="H22" s="6" t="s">
        <v>1808</v>
      </c>
    </row>
  </sheetData>
  <mergeCells count="13">
    <mergeCell ref="A4:B4"/>
    <mergeCell ref="C21:D21"/>
    <mergeCell ref="C22:D22"/>
    <mergeCell ref="A5:A22"/>
    <mergeCell ref="B5:B8"/>
    <mergeCell ref="B9:B12"/>
    <mergeCell ref="B13:B16"/>
    <mergeCell ref="B17:B18"/>
    <mergeCell ref="B19:B20"/>
    <mergeCell ref="B21:B22"/>
    <mergeCell ref="C9:C10"/>
    <mergeCell ref="C11:C12"/>
    <mergeCell ref="C13:C14"/>
  </mergeCells>
  <printOptions/>
  <pageMargins left="0.75" right="0.75" top="1" bottom="1" header="0.5" footer="0.5"/>
  <pageSetup horizontalDpi="600" verticalDpi="600" orientation="portrait" paperSize="9"/>
</worksheet>
</file>

<file path=docProps/app.xml><?xml version="1.0" encoding="utf-8"?>
<Properties xmlns="http://schemas.openxmlformats.org/officeDocument/2006/extended-properties" xmlns:vt="http://schemas.openxmlformats.org/officeDocument/2006/docPropsVTypes">
  <Application>WPS Office</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Administrator</dc:creator>
  <cp:keywords/>
  <dc:description/>
  <cp:lastModifiedBy>   三楼打字室！</cp:lastModifiedBy>
  <cp:lastPrinted>2018-08-22T10:38:07Z</cp:lastPrinted>
  <dcterms:created xsi:type="dcterms:W3CDTF">2018-06-28T15:09:45Z</dcterms:created>
  <dcterms:modified xsi:type="dcterms:W3CDTF">2019-12-05T15:40:10Z</dcterms:modified>
  <cp:category/>
  <cp:version/>
  <cp:contentType/>
  <cp:contentStatus/>
  <cp:revision>1</cp:revi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퀀_generated_2.-2147483648">
    <vt:i4>2052</vt:i4>
  </property>
  <property fmtid="{D5CDD505-2E9C-101B-9397-08002B2CF9AE}" pid="3" name="KSOProductBuildVer">
    <vt:lpwstr>2052-11.1.0.9208</vt:lpwstr>
  </property>
</Properties>
</file>